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ndovai\Desktop\Švendová\Zveřejňování web města\ROZBORY HOSPODAŘENÍ - v půlce měsíce\"/>
    </mc:Choice>
  </mc:AlternateContent>
  <bookViews>
    <workbookView xWindow="0" yWindow="0" windowWidth="19200" windowHeight="7305" tabRatio="599"/>
  </bookViews>
  <sheets>
    <sheet name="Doplň. ukaz. 12_2023" sheetId="4" r:id="rId1"/>
    <sheet name="Město_příjmy" sheetId="2" r:id="rId2"/>
    <sheet name="Město_výdaje " sheetId="3" r:id="rId3"/>
    <sheet name="§6409 5901 -Rezerva 2023 OEK" sheetId="6" r:id="rId4"/>
    <sheet name="Položka 8115-Financování" sheetId="5" r:id="rId5"/>
    <sheet name="Domov seniorů" sheetId="7" r:id="rId6"/>
    <sheet name="MŠ Okružní" sheetId="8" r:id="rId7"/>
    <sheet name="MŠ Osvobození" sheetId="9" r:id="rId8"/>
    <sheet name="ZŠ Komenského" sheetId="10" r:id="rId9"/>
    <sheet name="ZŠ a MŠ Kupkova" sheetId="11" r:id="rId10"/>
    <sheet name="ZŠ J. Noháče" sheetId="12" r:id="rId11"/>
    <sheet name="Knihovna" sheetId="13" r:id="rId12"/>
    <sheet name="Tereza" sheetId="14" r:id="rId13"/>
    <sheet name="MŠ U Splavu" sheetId="15" r:id="rId14"/>
    <sheet name="MŠ Břetislavova" sheetId="16" r:id="rId15"/>
    <sheet name="MŠ Hřbitovní" sheetId="17" r:id="rId16"/>
    <sheet name="ZŠ Slovácká" sheetId="18" r:id="rId17"/>
    <sheet name="Muzeum" sheetId="19" r:id="rId18"/>
    <sheet name="MŠ Na Valtické" sheetId="20" r:id="rId19"/>
    <sheet name="ZŠ Na Valtické" sheetId="21" r:id="rId20"/>
    <sheet name="ZŠ a MŠ Kpt. Nálepky" sheetId="22" r:id="rId21"/>
    <sheet name="ZUŠ" sheetId="23" r:id="rId22"/>
  </sheets>
  <calcPr calcId="152511"/>
  <fileRecoveryPr autoRecover="0"/>
</workbook>
</file>

<file path=xl/calcChain.xml><?xml version="1.0" encoding="utf-8"?>
<calcChain xmlns="http://schemas.openxmlformats.org/spreadsheetml/2006/main">
  <c r="O45" i="8" l="1"/>
  <c r="F45" i="8"/>
  <c r="O43" i="8"/>
  <c r="O46" i="8" s="1"/>
  <c r="O47" i="8" s="1"/>
  <c r="N43" i="8"/>
  <c r="N45" i="8" s="1"/>
  <c r="M43" i="8"/>
  <c r="M45" i="8" s="1"/>
  <c r="F43" i="8"/>
  <c r="F46" i="8" s="1"/>
  <c r="E43" i="8"/>
  <c r="E45" i="8" s="1"/>
  <c r="D43" i="8"/>
  <c r="D45" i="8" s="1"/>
  <c r="C43" i="8"/>
  <c r="C45" i="8" s="1"/>
  <c r="I42" i="8"/>
  <c r="H42" i="8"/>
  <c r="G42" i="8"/>
  <c r="J42" i="8" s="1"/>
  <c r="K42" i="8" s="1"/>
  <c r="I41" i="8"/>
  <c r="H41" i="8"/>
  <c r="G41" i="8"/>
  <c r="J41" i="8" s="1"/>
  <c r="K41" i="8" s="1"/>
  <c r="K40" i="8"/>
  <c r="I40" i="8"/>
  <c r="H40" i="8"/>
  <c r="G40" i="8"/>
  <c r="J40" i="8" s="1"/>
  <c r="I39" i="8"/>
  <c r="H39" i="8"/>
  <c r="J39" i="8" s="1"/>
  <c r="K39" i="8" s="1"/>
  <c r="G39" i="8"/>
  <c r="K38" i="8"/>
  <c r="I38" i="8"/>
  <c r="I43" i="8" s="1"/>
  <c r="H38" i="8"/>
  <c r="H43" i="8" s="1"/>
  <c r="G38" i="8"/>
  <c r="G43" i="8" s="1"/>
  <c r="O37" i="8"/>
  <c r="N37" i="8"/>
  <c r="M37" i="8"/>
  <c r="F37" i="8"/>
  <c r="E37" i="8"/>
  <c r="D37" i="8"/>
  <c r="C37" i="8"/>
  <c r="I36" i="8"/>
  <c r="H36" i="8"/>
  <c r="J36" i="8" s="1"/>
  <c r="K36" i="8" s="1"/>
  <c r="G36" i="8"/>
  <c r="I35" i="8"/>
  <c r="H35" i="8"/>
  <c r="G35" i="8"/>
  <c r="J35" i="8" s="1"/>
  <c r="K35" i="8" s="1"/>
  <c r="K34" i="8"/>
  <c r="I34" i="8"/>
  <c r="H34" i="8"/>
  <c r="G34" i="8"/>
  <c r="J34" i="8" s="1"/>
  <c r="I33" i="8"/>
  <c r="H33" i="8"/>
  <c r="G33" i="8"/>
  <c r="J33" i="8" s="1"/>
  <c r="K33" i="8" s="1"/>
  <c r="J32" i="8"/>
  <c r="K32" i="8" s="1"/>
  <c r="I32" i="8"/>
  <c r="H32" i="8"/>
  <c r="G32" i="8"/>
  <c r="I31" i="8"/>
  <c r="H31" i="8"/>
  <c r="G31" i="8"/>
  <c r="J31" i="8" s="1"/>
  <c r="K31" i="8" s="1"/>
  <c r="J30" i="8"/>
  <c r="K30" i="8" s="1"/>
  <c r="I30" i="8"/>
  <c r="H30" i="8"/>
  <c r="G30" i="8"/>
  <c r="K29" i="8"/>
  <c r="I29" i="8"/>
  <c r="H29" i="8"/>
  <c r="G29" i="8"/>
  <c r="J29" i="8" s="1"/>
  <c r="I28" i="8"/>
  <c r="H28" i="8"/>
  <c r="J28" i="8" s="1"/>
  <c r="K28" i="8" s="1"/>
  <c r="G28" i="8"/>
  <c r="I27" i="8"/>
  <c r="J27" i="8" s="1"/>
  <c r="K27" i="8" s="1"/>
  <c r="H27" i="8"/>
  <c r="G27" i="8"/>
  <c r="I26" i="8"/>
  <c r="H26" i="8"/>
  <c r="G26" i="8"/>
  <c r="J26" i="8" s="1"/>
  <c r="K26" i="8" s="1"/>
  <c r="K25" i="8"/>
  <c r="I25" i="8"/>
  <c r="H25" i="8"/>
  <c r="G25" i="8"/>
  <c r="J25" i="8" s="1"/>
  <c r="I24" i="8"/>
  <c r="H24" i="8"/>
  <c r="J24" i="8" s="1"/>
  <c r="K24" i="8" s="1"/>
  <c r="G24" i="8"/>
  <c r="I23" i="8"/>
  <c r="H23" i="8"/>
  <c r="G23" i="8"/>
  <c r="I22" i="8"/>
  <c r="H22" i="8"/>
  <c r="G22" i="8"/>
  <c r="I21" i="8"/>
  <c r="H21" i="8"/>
  <c r="G21" i="8"/>
  <c r="I20" i="8"/>
  <c r="H20" i="8"/>
  <c r="G20" i="8"/>
  <c r="I19" i="8"/>
  <c r="H19" i="8"/>
  <c r="G19" i="8"/>
  <c r="O18" i="8"/>
  <c r="N18" i="8"/>
  <c r="M18" i="8"/>
  <c r="G18" i="8"/>
  <c r="F18" i="8"/>
  <c r="C18" i="8"/>
  <c r="I17" i="8"/>
  <c r="H17" i="8"/>
  <c r="G17" i="8"/>
  <c r="I16" i="8"/>
  <c r="H16" i="8"/>
  <c r="G16" i="8"/>
  <c r="I15" i="8"/>
  <c r="I18" i="8" s="1"/>
  <c r="H15" i="8"/>
  <c r="G15" i="8"/>
  <c r="I14" i="8"/>
  <c r="H14" i="8"/>
  <c r="G14" i="8"/>
  <c r="I13" i="8"/>
  <c r="H13" i="8"/>
  <c r="H18" i="8" s="1"/>
  <c r="G13" i="8"/>
  <c r="I12" i="8"/>
  <c r="H12" i="8"/>
  <c r="G12" i="8"/>
  <c r="I11" i="8"/>
  <c r="H11" i="8"/>
  <c r="G11" i="8"/>
  <c r="F47" i="8" l="1"/>
  <c r="I46" i="8"/>
  <c r="I47" i="8" s="1"/>
  <c r="I45" i="8"/>
  <c r="J43" i="8"/>
  <c r="K43" i="8" s="1"/>
  <c r="G45" i="8"/>
  <c r="H45" i="8"/>
  <c r="J45" i="8" s="1"/>
  <c r="K45" i="8" s="1"/>
  <c r="H37" i="8"/>
  <c r="H46" i="8" s="1"/>
  <c r="H47" i="8" s="1"/>
  <c r="C46" i="8"/>
  <c r="C47" i="8" s="1"/>
  <c r="D46" i="8"/>
  <c r="D47" i="8" s="1"/>
  <c r="M46" i="8"/>
  <c r="M47" i="8" s="1"/>
  <c r="G37" i="8"/>
  <c r="G46" i="8" s="1"/>
  <c r="I37" i="8"/>
  <c r="J38" i="8"/>
  <c r="E46" i="8"/>
  <c r="N46" i="8"/>
  <c r="N47" i="8" s="1"/>
  <c r="G47" i="8" l="1"/>
  <c r="J46" i="8"/>
  <c r="E47" i="8"/>
  <c r="K46" i="8"/>
  <c r="J37" i="8"/>
  <c r="K37" i="8" s="1"/>
  <c r="J47" i="8"/>
  <c r="K47" i="8" s="1"/>
  <c r="O43" i="23" l="1"/>
  <c r="O45" i="23" s="1"/>
  <c r="N43" i="23"/>
  <c r="N45" i="23" s="1"/>
  <c r="M43" i="23"/>
  <c r="M45" i="23" s="1"/>
  <c r="F43" i="23"/>
  <c r="F45" i="23" s="1"/>
  <c r="E43" i="23"/>
  <c r="E45" i="23" s="1"/>
  <c r="D43" i="23"/>
  <c r="D45" i="23" s="1"/>
  <c r="C43" i="23"/>
  <c r="C45" i="23" s="1"/>
  <c r="I42" i="23"/>
  <c r="H42" i="23"/>
  <c r="G42" i="23"/>
  <c r="J42" i="23" s="1"/>
  <c r="K42" i="23" s="1"/>
  <c r="I41" i="23"/>
  <c r="J41" i="23" s="1"/>
  <c r="K41" i="23" s="1"/>
  <c r="H41" i="23"/>
  <c r="G41" i="23"/>
  <c r="K40" i="23"/>
  <c r="I40" i="23"/>
  <c r="H40" i="23"/>
  <c r="G40" i="23"/>
  <c r="J40" i="23" s="1"/>
  <c r="K39" i="23"/>
  <c r="J39" i="23"/>
  <c r="I39" i="23"/>
  <c r="H39" i="23"/>
  <c r="G39" i="23"/>
  <c r="K38" i="23"/>
  <c r="I38" i="23"/>
  <c r="I43" i="23" s="1"/>
  <c r="H38" i="23"/>
  <c r="J38" i="23" s="1"/>
  <c r="G38" i="23"/>
  <c r="G43" i="23" s="1"/>
  <c r="O37" i="23"/>
  <c r="N37" i="23"/>
  <c r="M37" i="23"/>
  <c r="F37" i="23"/>
  <c r="E37" i="23"/>
  <c r="D37" i="23"/>
  <c r="C37" i="23"/>
  <c r="I36" i="23"/>
  <c r="J36" i="23" s="1"/>
  <c r="K36" i="23" s="1"/>
  <c r="H36" i="23"/>
  <c r="G36" i="23"/>
  <c r="I35" i="23"/>
  <c r="H35" i="23"/>
  <c r="G35" i="23"/>
  <c r="J35" i="23" s="1"/>
  <c r="K35" i="23" s="1"/>
  <c r="K34" i="23"/>
  <c r="J34" i="23"/>
  <c r="I34" i="23"/>
  <c r="H34" i="23"/>
  <c r="G34" i="23"/>
  <c r="I33" i="23"/>
  <c r="H33" i="23"/>
  <c r="J33" i="23" s="1"/>
  <c r="K33" i="23" s="1"/>
  <c r="G33" i="23"/>
  <c r="I32" i="23"/>
  <c r="H32" i="23"/>
  <c r="G32" i="23"/>
  <c r="J32" i="23" s="1"/>
  <c r="K32" i="23" s="1"/>
  <c r="J31" i="23"/>
  <c r="K31" i="23" s="1"/>
  <c r="I31" i="23"/>
  <c r="H31" i="23"/>
  <c r="G31" i="23"/>
  <c r="I30" i="23"/>
  <c r="H30" i="23"/>
  <c r="G30" i="23"/>
  <c r="J30" i="23" s="1"/>
  <c r="K30" i="23" s="1"/>
  <c r="K29" i="23"/>
  <c r="I29" i="23"/>
  <c r="H29" i="23"/>
  <c r="G29" i="23"/>
  <c r="J29" i="23" s="1"/>
  <c r="I28" i="23"/>
  <c r="I37" i="23" s="1"/>
  <c r="H28" i="23"/>
  <c r="G28" i="23"/>
  <c r="I27" i="23"/>
  <c r="H27" i="23"/>
  <c r="G27" i="23"/>
  <c r="G37" i="23" s="1"/>
  <c r="K26" i="23"/>
  <c r="J26" i="23"/>
  <c r="I26" i="23"/>
  <c r="H26" i="23"/>
  <c r="G26" i="23"/>
  <c r="K25" i="23"/>
  <c r="I25" i="23"/>
  <c r="H25" i="23"/>
  <c r="J25" i="23" s="1"/>
  <c r="G25" i="23"/>
  <c r="I24" i="23"/>
  <c r="H24" i="23"/>
  <c r="G24" i="23"/>
  <c r="J24" i="23" s="1"/>
  <c r="K24" i="23" s="1"/>
  <c r="I23" i="23"/>
  <c r="H23" i="23"/>
  <c r="G23" i="23"/>
  <c r="I22" i="23"/>
  <c r="H22" i="23"/>
  <c r="G22" i="23"/>
  <c r="I21" i="23"/>
  <c r="H21" i="23"/>
  <c r="G21" i="23"/>
  <c r="I20" i="23"/>
  <c r="H20" i="23"/>
  <c r="G20" i="23"/>
  <c r="I19" i="23"/>
  <c r="H19" i="23"/>
  <c r="G19" i="23"/>
  <c r="O18" i="23"/>
  <c r="N18" i="23"/>
  <c r="M18" i="23"/>
  <c r="F18" i="23"/>
  <c r="C18" i="23"/>
  <c r="I17" i="23"/>
  <c r="H17" i="23"/>
  <c r="G17" i="23"/>
  <c r="I16" i="23"/>
  <c r="H16" i="23"/>
  <c r="G16" i="23"/>
  <c r="I15" i="23"/>
  <c r="H15" i="23"/>
  <c r="G15" i="23"/>
  <c r="I14" i="23"/>
  <c r="I18" i="23" s="1"/>
  <c r="H14" i="23"/>
  <c r="G14" i="23"/>
  <c r="I13" i="23"/>
  <c r="H13" i="23"/>
  <c r="H18" i="23" s="1"/>
  <c r="G13" i="23"/>
  <c r="G18" i="23" s="1"/>
  <c r="I12" i="23"/>
  <c r="H12" i="23"/>
  <c r="G12" i="23"/>
  <c r="I11" i="23"/>
  <c r="H11" i="23"/>
  <c r="G11" i="23"/>
  <c r="I45" i="23" l="1"/>
  <c r="I46" i="23"/>
  <c r="I47" i="23" s="1"/>
  <c r="G46" i="23"/>
  <c r="G47" i="23" s="1"/>
  <c r="G45" i="23"/>
  <c r="C46" i="23"/>
  <c r="C47" i="23" s="1"/>
  <c r="J28" i="23"/>
  <c r="K28" i="23" s="1"/>
  <c r="D46" i="23"/>
  <c r="D47" i="23" s="1"/>
  <c r="M46" i="23"/>
  <c r="M47" i="23" s="1"/>
  <c r="H37" i="23"/>
  <c r="J37" i="23" s="1"/>
  <c r="K37" i="23" s="1"/>
  <c r="N46" i="23"/>
  <c r="N47" i="23" s="1"/>
  <c r="F46" i="23"/>
  <c r="O46" i="23"/>
  <c r="O47" i="23" s="1"/>
  <c r="H43" i="23"/>
  <c r="E46" i="23"/>
  <c r="J27" i="23"/>
  <c r="K27" i="23" s="1"/>
  <c r="J45" i="23" l="1"/>
  <c r="K45" i="23" s="1"/>
  <c r="F47" i="23"/>
  <c r="J47" i="23" s="1"/>
  <c r="K47" i="23" s="1"/>
  <c r="H46" i="23"/>
  <c r="H47" i="23" s="1"/>
  <c r="H45" i="23"/>
  <c r="E47" i="23"/>
  <c r="J43" i="23"/>
  <c r="K43" i="23" s="1"/>
  <c r="J46" i="23" l="1"/>
  <c r="K46" i="23" s="1"/>
  <c r="O45" i="22" l="1"/>
  <c r="F45" i="22"/>
  <c r="O43" i="22"/>
  <c r="O46" i="22" s="1"/>
  <c r="O47" i="22" s="1"/>
  <c r="N43" i="22"/>
  <c r="N45" i="22" s="1"/>
  <c r="M43" i="22"/>
  <c r="M46" i="22" s="1"/>
  <c r="M47" i="22" s="1"/>
  <c r="F43" i="22"/>
  <c r="F46" i="22" s="1"/>
  <c r="E43" i="22"/>
  <c r="E45" i="22" s="1"/>
  <c r="D43" i="22"/>
  <c r="D45" i="22" s="1"/>
  <c r="C43" i="22"/>
  <c r="C46" i="22" s="1"/>
  <c r="C47" i="22" s="1"/>
  <c r="I42" i="22"/>
  <c r="H42" i="22"/>
  <c r="G42" i="22"/>
  <c r="J42" i="22" s="1"/>
  <c r="K42" i="22" s="1"/>
  <c r="I41" i="22"/>
  <c r="H41" i="22"/>
  <c r="J41" i="22" s="1"/>
  <c r="K41" i="22" s="1"/>
  <c r="G41" i="22"/>
  <c r="K40" i="22"/>
  <c r="I40" i="22"/>
  <c r="H40" i="22"/>
  <c r="G40" i="22"/>
  <c r="J40" i="22" s="1"/>
  <c r="K39" i="22"/>
  <c r="J39" i="22"/>
  <c r="I39" i="22"/>
  <c r="H39" i="22"/>
  <c r="G39" i="22"/>
  <c r="G43" i="22" s="1"/>
  <c r="D39" i="22"/>
  <c r="K38" i="22"/>
  <c r="I38" i="22"/>
  <c r="I43" i="22" s="1"/>
  <c r="H38" i="22"/>
  <c r="H43" i="22" s="1"/>
  <c r="G38" i="22"/>
  <c r="O37" i="22"/>
  <c r="N37" i="22"/>
  <c r="M37" i="22"/>
  <c r="F37" i="22"/>
  <c r="E37" i="22"/>
  <c r="D37" i="22"/>
  <c r="C37" i="22"/>
  <c r="J36" i="22"/>
  <c r="K36" i="22" s="1"/>
  <c r="I36" i="22"/>
  <c r="H36" i="22"/>
  <c r="G36" i="22"/>
  <c r="I35" i="22"/>
  <c r="H35" i="22"/>
  <c r="G35" i="22"/>
  <c r="J35" i="22" s="1"/>
  <c r="K35" i="22" s="1"/>
  <c r="K34" i="22"/>
  <c r="I34" i="22"/>
  <c r="H34" i="22"/>
  <c r="G34" i="22"/>
  <c r="J34" i="22" s="1"/>
  <c r="I33" i="22"/>
  <c r="H33" i="22"/>
  <c r="J33" i="22" s="1"/>
  <c r="K33" i="22" s="1"/>
  <c r="G33" i="22"/>
  <c r="I32" i="22"/>
  <c r="H32" i="22"/>
  <c r="G32" i="22"/>
  <c r="J32" i="22" s="1"/>
  <c r="K32" i="22" s="1"/>
  <c r="J31" i="22"/>
  <c r="K31" i="22" s="1"/>
  <c r="I31" i="22"/>
  <c r="H31" i="22"/>
  <c r="G31" i="22"/>
  <c r="I30" i="22"/>
  <c r="H30" i="22"/>
  <c r="H37" i="22" s="1"/>
  <c r="G30" i="22"/>
  <c r="J30" i="22" s="1"/>
  <c r="K30" i="22" s="1"/>
  <c r="K29" i="22"/>
  <c r="I29" i="22"/>
  <c r="H29" i="22"/>
  <c r="G29" i="22"/>
  <c r="J29" i="22" s="1"/>
  <c r="I28" i="22"/>
  <c r="I37" i="22" s="1"/>
  <c r="H28" i="22"/>
  <c r="G28" i="22"/>
  <c r="I27" i="22"/>
  <c r="H27" i="22"/>
  <c r="G27" i="22"/>
  <c r="G37" i="22" s="1"/>
  <c r="I26" i="22"/>
  <c r="H26" i="22"/>
  <c r="G26" i="22"/>
  <c r="J26" i="22" s="1"/>
  <c r="K26" i="22" s="1"/>
  <c r="K25" i="22"/>
  <c r="I25" i="22"/>
  <c r="H25" i="22"/>
  <c r="J25" i="22" s="1"/>
  <c r="G25" i="22"/>
  <c r="I24" i="22"/>
  <c r="H24" i="22"/>
  <c r="G24" i="22"/>
  <c r="J24" i="22" s="1"/>
  <c r="K24" i="22" s="1"/>
  <c r="I23" i="22"/>
  <c r="H23" i="22"/>
  <c r="G23" i="22"/>
  <c r="I22" i="22"/>
  <c r="H22" i="22"/>
  <c r="G22" i="22"/>
  <c r="I21" i="22"/>
  <c r="H21" i="22"/>
  <c r="G21" i="22"/>
  <c r="I20" i="22"/>
  <c r="H20" i="22"/>
  <c r="G20" i="22"/>
  <c r="I19" i="22"/>
  <c r="H19" i="22"/>
  <c r="G19" i="22"/>
  <c r="O18" i="22"/>
  <c r="N18" i="22"/>
  <c r="M18" i="22"/>
  <c r="F18" i="22"/>
  <c r="C18" i="22"/>
  <c r="I17" i="22"/>
  <c r="H17" i="22"/>
  <c r="G17" i="22"/>
  <c r="I16" i="22"/>
  <c r="H16" i="22"/>
  <c r="G16" i="22"/>
  <c r="I15" i="22"/>
  <c r="H15" i="22"/>
  <c r="G15" i="22"/>
  <c r="I14" i="22"/>
  <c r="I18" i="22" s="1"/>
  <c r="H14" i="22"/>
  <c r="G14" i="22"/>
  <c r="I13" i="22"/>
  <c r="H13" i="22"/>
  <c r="H18" i="22" s="1"/>
  <c r="G13" i="22"/>
  <c r="G18" i="22" s="1"/>
  <c r="I12" i="22"/>
  <c r="H12" i="22"/>
  <c r="G12" i="22"/>
  <c r="I11" i="22"/>
  <c r="H11" i="22"/>
  <c r="G11" i="22"/>
  <c r="J37" i="22" l="1"/>
  <c r="K37" i="22" s="1"/>
  <c r="F47" i="22"/>
  <c r="J43" i="22"/>
  <c r="K43" i="22" s="1"/>
  <c r="G46" i="22"/>
  <c r="G47" i="22" s="1"/>
  <c r="G45" i="22"/>
  <c r="J45" i="22" s="1"/>
  <c r="K45" i="22" s="1"/>
  <c r="H46" i="22"/>
  <c r="H47" i="22" s="1"/>
  <c r="H45" i="22"/>
  <c r="I46" i="22"/>
  <c r="I47" i="22" s="1"/>
  <c r="I45" i="22"/>
  <c r="J28" i="22"/>
  <c r="K28" i="22" s="1"/>
  <c r="J38" i="22"/>
  <c r="D46" i="22"/>
  <c r="D47" i="22" s="1"/>
  <c r="J27" i="22"/>
  <c r="K27" i="22" s="1"/>
  <c r="C45" i="22"/>
  <c r="M45" i="22"/>
  <c r="E46" i="22"/>
  <c r="N46" i="22"/>
  <c r="N47" i="22" s="1"/>
  <c r="J46" i="22" l="1"/>
  <c r="E47" i="22"/>
  <c r="K46" i="22"/>
  <c r="J47" i="22"/>
  <c r="K47" i="22" s="1"/>
  <c r="O44" i="21" l="1"/>
  <c r="N44" i="21"/>
  <c r="M44" i="21"/>
  <c r="F44" i="21"/>
  <c r="E44" i="21"/>
  <c r="D44" i="21"/>
  <c r="C44" i="21"/>
  <c r="O42" i="21"/>
  <c r="O45" i="21" s="1"/>
  <c r="O46" i="21" s="1"/>
  <c r="N42" i="21"/>
  <c r="N45" i="21" s="1"/>
  <c r="N46" i="21" s="1"/>
  <c r="M42" i="21"/>
  <c r="M45" i="21" s="1"/>
  <c r="M46" i="21" s="1"/>
  <c r="F42" i="21"/>
  <c r="F45" i="21" s="1"/>
  <c r="E42" i="21"/>
  <c r="E45" i="21" s="1"/>
  <c r="D42" i="21"/>
  <c r="D45" i="21" s="1"/>
  <c r="D46" i="21" s="1"/>
  <c r="C42" i="21"/>
  <c r="C45" i="21" s="1"/>
  <c r="C46" i="21" s="1"/>
  <c r="J41" i="21"/>
  <c r="K41" i="21" s="1"/>
  <c r="I41" i="21"/>
  <c r="H41" i="21"/>
  <c r="G41" i="21"/>
  <c r="I40" i="21"/>
  <c r="H40" i="21"/>
  <c r="G40" i="21"/>
  <c r="J40" i="21" s="1"/>
  <c r="K40" i="21" s="1"/>
  <c r="K39" i="21"/>
  <c r="J39" i="21"/>
  <c r="I39" i="21"/>
  <c r="H39" i="21"/>
  <c r="G39" i="21"/>
  <c r="I38" i="21"/>
  <c r="I42" i="21" s="1"/>
  <c r="H38" i="21"/>
  <c r="H42" i="21" s="1"/>
  <c r="G38" i="21"/>
  <c r="K37" i="21"/>
  <c r="I37" i="21"/>
  <c r="H37" i="21"/>
  <c r="G37" i="21"/>
  <c r="G42" i="21" s="1"/>
  <c r="O36" i="21"/>
  <c r="N36" i="21"/>
  <c r="M36" i="21"/>
  <c r="F36" i="21"/>
  <c r="E36" i="21"/>
  <c r="D36" i="21"/>
  <c r="C36" i="21"/>
  <c r="I35" i="21"/>
  <c r="H35" i="21"/>
  <c r="G35" i="21"/>
  <c r="J35" i="21" s="1"/>
  <c r="K35" i="21" s="1"/>
  <c r="K34" i="21"/>
  <c r="J34" i="21"/>
  <c r="I34" i="21"/>
  <c r="H34" i="21"/>
  <c r="G34" i="21"/>
  <c r="K33" i="21"/>
  <c r="I33" i="21"/>
  <c r="H33" i="21"/>
  <c r="J33" i="21" s="1"/>
  <c r="G33" i="21"/>
  <c r="I32" i="21"/>
  <c r="H32" i="21"/>
  <c r="G32" i="21"/>
  <c r="J32" i="21" s="1"/>
  <c r="K32" i="21" s="1"/>
  <c r="K31" i="21"/>
  <c r="J31" i="21"/>
  <c r="I31" i="21"/>
  <c r="H31" i="21"/>
  <c r="G31" i="21"/>
  <c r="I30" i="21"/>
  <c r="H30" i="21"/>
  <c r="G30" i="21"/>
  <c r="J30" i="21" s="1"/>
  <c r="K30" i="21" s="1"/>
  <c r="K29" i="21"/>
  <c r="J29" i="21"/>
  <c r="I29" i="21"/>
  <c r="H29" i="21"/>
  <c r="G29" i="21"/>
  <c r="K28" i="21"/>
  <c r="J28" i="21"/>
  <c r="I28" i="21"/>
  <c r="H28" i="21"/>
  <c r="G28" i="21"/>
  <c r="I27" i="21"/>
  <c r="H27" i="21"/>
  <c r="G27" i="21"/>
  <c r="J27" i="21" s="1"/>
  <c r="K27" i="21" s="1"/>
  <c r="K26" i="21"/>
  <c r="J26" i="21"/>
  <c r="I26" i="21"/>
  <c r="I36" i="21" s="1"/>
  <c r="H26" i="21"/>
  <c r="H36" i="21" s="1"/>
  <c r="G26" i="21"/>
  <c r="I25" i="21"/>
  <c r="H25" i="21"/>
  <c r="J25" i="21" s="1"/>
  <c r="K25" i="21" s="1"/>
  <c r="G25" i="21"/>
  <c r="K24" i="21"/>
  <c r="I24" i="21"/>
  <c r="H24" i="21"/>
  <c r="G24" i="21"/>
  <c r="J24" i="21" s="1"/>
  <c r="K23" i="21"/>
  <c r="J23" i="21"/>
  <c r="I23" i="21"/>
  <c r="H23" i="21"/>
  <c r="G23" i="21"/>
  <c r="I22" i="21"/>
  <c r="H22" i="21"/>
  <c r="G22" i="21"/>
  <c r="I21" i="21"/>
  <c r="H21" i="21"/>
  <c r="G21" i="21"/>
  <c r="I20" i="21"/>
  <c r="H20" i="21"/>
  <c r="G20" i="21"/>
  <c r="I19" i="21"/>
  <c r="H19" i="21"/>
  <c r="G19" i="21"/>
  <c r="I18" i="21"/>
  <c r="H18" i="21"/>
  <c r="G18" i="21"/>
  <c r="O17" i="21"/>
  <c r="N17" i="21"/>
  <c r="M17" i="21"/>
  <c r="H17" i="21"/>
  <c r="F17" i="21"/>
  <c r="C17" i="21"/>
  <c r="I16" i="21"/>
  <c r="H16" i="21"/>
  <c r="G16" i="21"/>
  <c r="I15" i="21"/>
  <c r="H15" i="21"/>
  <c r="G15" i="21"/>
  <c r="G17" i="21" s="1"/>
  <c r="I14" i="21"/>
  <c r="H14" i="21"/>
  <c r="G14" i="21"/>
  <c r="I13" i="21"/>
  <c r="H13" i="21"/>
  <c r="G13" i="21"/>
  <c r="I12" i="21"/>
  <c r="I17" i="21" s="1"/>
  <c r="H12" i="21"/>
  <c r="G12" i="21"/>
  <c r="I11" i="21"/>
  <c r="H11" i="21"/>
  <c r="G11" i="21"/>
  <c r="I10" i="21"/>
  <c r="H10" i="21"/>
  <c r="G10" i="21"/>
  <c r="H45" i="21" l="1"/>
  <c r="H46" i="21" s="1"/>
  <c r="H44" i="21"/>
  <c r="E46" i="21"/>
  <c r="I44" i="21"/>
  <c r="I45" i="21"/>
  <c r="I46" i="21" s="1"/>
  <c r="F46" i="21"/>
  <c r="J42" i="21"/>
  <c r="K42" i="21" s="1"/>
  <c r="G44" i="21"/>
  <c r="J44" i="21" s="1"/>
  <c r="K44" i="21" s="1"/>
  <c r="G36" i="21"/>
  <c r="J36" i="21" s="1"/>
  <c r="K36" i="21" s="1"/>
  <c r="J38" i="21"/>
  <c r="K38" i="21" s="1"/>
  <c r="J37" i="21"/>
  <c r="G45" i="21" l="1"/>
  <c r="G46" i="21" l="1"/>
  <c r="J46" i="21" s="1"/>
  <c r="K46" i="21" s="1"/>
  <c r="J45" i="21"/>
  <c r="K45" i="21" s="1"/>
  <c r="M45" i="20" l="1"/>
  <c r="D45" i="20"/>
  <c r="O43" i="20"/>
  <c r="O45" i="20" s="1"/>
  <c r="N43" i="20"/>
  <c r="N45" i="20" s="1"/>
  <c r="M43" i="20"/>
  <c r="M46" i="20" s="1"/>
  <c r="M47" i="20" s="1"/>
  <c r="F43" i="20"/>
  <c r="F45" i="20" s="1"/>
  <c r="E43" i="20"/>
  <c r="E45" i="20" s="1"/>
  <c r="D43" i="20"/>
  <c r="D46" i="20" s="1"/>
  <c r="D47" i="20" s="1"/>
  <c r="C43" i="20"/>
  <c r="C45" i="20" s="1"/>
  <c r="I42" i="20"/>
  <c r="H42" i="20"/>
  <c r="G42" i="20"/>
  <c r="J42" i="20" s="1"/>
  <c r="K42" i="20" s="1"/>
  <c r="I41" i="20"/>
  <c r="J41" i="20" s="1"/>
  <c r="K41" i="20" s="1"/>
  <c r="H41" i="20"/>
  <c r="G41" i="20"/>
  <c r="K40" i="20"/>
  <c r="I40" i="20"/>
  <c r="J40" i="20" s="1"/>
  <c r="H40" i="20"/>
  <c r="G40" i="20"/>
  <c r="I39" i="20"/>
  <c r="H39" i="20"/>
  <c r="G39" i="20"/>
  <c r="J39" i="20" s="1"/>
  <c r="K39" i="20" s="1"/>
  <c r="K38" i="20"/>
  <c r="I38" i="20"/>
  <c r="I43" i="20" s="1"/>
  <c r="H38" i="20"/>
  <c r="H43" i="20" s="1"/>
  <c r="G38" i="20"/>
  <c r="O37" i="20"/>
  <c r="N37" i="20"/>
  <c r="M37" i="20"/>
  <c r="F37" i="20"/>
  <c r="E37" i="20"/>
  <c r="D37" i="20"/>
  <c r="C37" i="20"/>
  <c r="I36" i="20"/>
  <c r="J36" i="20" s="1"/>
  <c r="K36" i="20" s="1"/>
  <c r="H36" i="20"/>
  <c r="G36" i="20"/>
  <c r="I35" i="20"/>
  <c r="J35" i="20" s="1"/>
  <c r="K35" i="20" s="1"/>
  <c r="H35" i="20"/>
  <c r="G35" i="20"/>
  <c r="K34" i="20"/>
  <c r="I34" i="20"/>
  <c r="H34" i="20"/>
  <c r="G34" i="20"/>
  <c r="J34" i="20" s="1"/>
  <c r="I33" i="20"/>
  <c r="H33" i="20"/>
  <c r="J33" i="20" s="1"/>
  <c r="K33" i="20" s="1"/>
  <c r="G33" i="20"/>
  <c r="I32" i="20"/>
  <c r="H32" i="20"/>
  <c r="J32" i="20" s="1"/>
  <c r="K32" i="20" s="1"/>
  <c r="G32" i="20"/>
  <c r="I31" i="20"/>
  <c r="H31" i="20"/>
  <c r="G31" i="20"/>
  <c r="J31" i="20" s="1"/>
  <c r="K31" i="20" s="1"/>
  <c r="J30" i="20"/>
  <c r="K30" i="20" s="1"/>
  <c r="I30" i="20"/>
  <c r="H30" i="20"/>
  <c r="G30" i="20"/>
  <c r="K29" i="20"/>
  <c r="I29" i="20"/>
  <c r="H29" i="20"/>
  <c r="G29" i="20"/>
  <c r="J29" i="20" s="1"/>
  <c r="I28" i="20"/>
  <c r="H28" i="20"/>
  <c r="J28" i="20" s="1"/>
  <c r="K28" i="20" s="1"/>
  <c r="G28" i="20"/>
  <c r="I27" i="20"/>
  <c r="J27" i="20" s="1"/>
  <c r="K27" i="20" s="1"/>
  <c r="H27" i="20"/>
  <c r="G27" i="20"/>
  <c r="G37" i="20" s="1"/>
  <c r="I26" i="20"/>
  <c r="H26" i="20"/>
  <c r="J26" i="20" s="1"/>
  <c r="K26" i="20" s="1"/>
  <c r="G26" i="20"/>
  <c r="K25" i="20"/>
  <c r="I25" i="20"/>
  <c r="H25" i="20"/>
  <c r="G25" i="20"/>
  <c r="J25" i="20" s="1"/>
  <c r="I24" i="20"/>
  <c r="H24" i="20"/>
  <c r="J24" i="20" s="1"/>
  <c r="K24" i="20" s="1"/>
  <c r="G24" i="20"/>
  <c r="I23" i="20"/>
  <c r="H23" i="20"/>
  <c r="G23" i="20"/>
  <c r="I22" i="20"/>
  <c r="H22" i="20"/>
  <c r="G22" i="20"/>
  <c r="I21" i="20"/>
  <c r="H21" i="20"/>
  <c r="G21" i="20"/>
  <c r="I20" i="20"/>
  <c r="H20" i="20"/>
  <c r="G20" i="20"/>
  <c r="I19" i="20"/>
  <c r="H19" i="20"/>
  <c r="G19" i="20"/>
  <c r="O18" i="20"/>
  <c r="N18" i="20"/>
  <c r="M18" i="20"/>
  <c r="G18" i="20"/>
  <c r="F18" i="20"/>
  <c r="C18" i="20"/>
  <c r="I17" i="20"/>
  <c r="H17" i="20"/>
  <c r="G17" i="20"/>
  <c r="I16" i="20"/>
  <c r="I18" i="20" s="1"/>
  <c r="H16" i="20"/>
  <c r="G16" i="20"/>
  <c r="I15" i="20"/>
  <c r="H15" i="20"/>
  <c r="G15" i="20"/>
  <c r="I14" i="20"/>
  <c r="H14" i="20"/>
  <c r="G14" i="20"/>
  <c r="I13" i="20"/>
  <c r="H13" i="20"/>
  <c r="H18" i="20" s="1"/>
  <c r="G13" i="20"/>
  <c r="I12" i="20"/>
  <c r="H12" i="20"/>
  <c r="G12" i="20"/>
  <c r="I11" i="20"/>
  <c r="H11" i="20"/>
  <c r="G11" i="20"/>
  <c r="I45" i="20" l="1"/>
  <c r="H45" i="20"/>
  <c r="H37" i="20"/>
  <c r="J37" i="20" s="1"/>
  <c r="K37" i="20" s="1"/>
  <c r="I37" i="20"/>
  <c r="I46" i="20" s="1"/>
  <c r="I47" i="20" s="1"/>
  <c r="C46" i="20"/>
  <c r="C47" i="20" s="1"/>
  <c r="J38" i="20"/>
  <c r="E46" i="20"/>
  <c r="N46" i="20"/>
  <c r="N47" i="20" s="1"/>
  <c r="F46" i="20"/>
  <c r="O46" i="20"/>
  <c r="O47" i="20" s="1"/>
  <c r="G43" i="20"/>
  <c r="J43" i="20" s="1"/>
  <c r="K43" i="20" s="1"/>
  <c r="F47" i="20" l="1"/>
  <c r="J47" i="20" s="1"/>
  <c r="K47" i="20" s="1"/>
  <c r="H46" i="20"/>
  <c r="H47" i="20" s="1"/>
  <c r="G46" i="20"/>
  <c r="G47" i="20" s="1"/>
  <c r="G45" i="20"/>
  <c r="J45" i="20" s="1"/>
  <c r="K45" i="20" s="1"/>
  <c r="E47" i="20"/>
  <c r="K46" i="20"/>
  <c r="J46" i="20" l="1"/>
  <c r="N45" i="19" l="1"/>
  <c r="C45" i="19"/>
  <c r="O43" i="19"/>
  <c r="O45" i="19" s="1"/>
  <c r="N43" i="19"/>
  <c r="N46" i="19" s="1"/>
  <c r="N47" i="19" s="1"/>
  <c r="M43" i="19"/>
  <c r="M45" i="19" s="1"/>
  <c r="F43" i="19"/>
  <c r="F45" i="19" s="1"/>
  <c r="C43" i="19"/>
  <c r="C46" i="19" s="1"/>
  <c r="C47" i="19" s="1"/>
  <c r="I42" i="19"/>
  <c r="H42" i="19"/>
  <c r="G42" i="19"/>
  <c r="J42" i="19" s="1"/>
  <c r="K42" i="19" s="1"/>
  <c r="E42" i="19"/>
  <c r="E43" i="19" s="1"/>
  <c r="D42" i="19"/>
  <c r="D43" i="19" s="1"/>
  <c r="J41" i="19"/>
  <c r="K41" i="19" s="1"/>
  <c r="I41" i="19"/>
  <c r="H41" i="19"/>
  <c r="G41" i="19"/>
  <c r="I40" i="19"/>
  <c r="H40" i="19"/>
  <c r="G40" i="19"/>
  <c r="G43" i="19" s="1"/>
  <c r="I39" i="19"/>
  <c r="H39" i="19"/>
  <c r="G39" i="19"/>
  <c r="J39" i="19" s="1"/>
  <c r="K39" i="19" s="1"/>
  <c r="K38" i="19"/>
  <c r="I38" i="19"/>
  <c r="I43" i="19" s="1"/>
  <c r="H38" i="19"/>
  <c r="H43" i="19" s="1"/>
  <c r="G38" i="19"/>
  <c r="O37" i="19"/>
  <c r="N37" i="19"/>
  <c r="M37" i="19"/>
  <c r="F37" i="19"/>
  <c r="C37" i="19"/>
  <c r="J36" i="19"/>
  <c r="K36" i="19" s="1"/>
  <c r="I36" i="19"/>
  <c r="H36" i="19"/>
  <c r="G36" i="19"/>
  <c r="E36" i="19"/>
  <c r="D36" i="19"/>
  <c r="I35" i="19"/>
  <c r="H35" i="19"/>
  <c r="J35" i="19" s="1"/>
  <c r="K35" i="19" s="1"/>
  <c r="G35" i="19"/>
  <c r="K34" i="19"/>
  <c r="I34" i="19"/>
  <c r="H34" i="19"/>
  <c r="J34" i="19" s="1"/>
  <c r="G34" i="19"/>
  <c r="I33" i="19"/>
  <c r="H33" i="19"/>
  <c r="G33" i="19"/>
  <c r="J33" i="19" s="1"/>
  <c r="K33" i="19" s="1"/>
  <c r="E33" i="19"/>
  <c r="D33" i="19"/>
  <c r="D37" i="19" s="1"/>
  <c r="J32" i="19"/>
  <c r="K32" i="19" s="1"/>
  <c r="I32" i="19"/>
  <c r="H32" i="19"/>
  <c r="G32" i="19"/>
  <c r="E32" i="19"/>
  <c r="J31" i="19"/>
  <c r="K31" i="19" s="1"/>
  <c r="I31" i="19"/>
  <c r="H31" i="19"/>
  <c r="H37" i="19" s="1"/>
  <c r="G31" i="19"/>
  <c r="I30" i="19"/>
  <c r="H30" i="19"/>
  <c r="G30" i="19"/>
  <c r="J30" i="19" s="1"/>
  <c r="K30" i="19" s="1"/>
  <c r="J29" i="19"/>
  <c r="K29" i="19" s="1"/>
  <c r="I29" i="19"/>
  <c r="H29" i="19"/>
  <c r="G29" i="19"/>
  <c r="I28" i="19"/>
  <c r="H28" i="19"/>
  <c r="G28" i="19"/>
  <c r="J28" i="19" s="1"/>
  <c r="K28" i="19" s="1"/>
  <c r="E28" i="19"/>
  <c r="E37" i="19" s="1"/>
  <c r="I27" i="19"/>
  <c r="I37" i="19" s="1"/>
  <c r="H27" i="19"/>
  <c r="G27" i="19"/>
  <c r="G37" i="19" s="1"/>
  <c r="O26" i="19"/>
  <c r="N26" i="19"/>
  <c r="H26" i="19" s="1"/>
  <c r="M26" i="19"/>
  <c r="I26" i="19"/>
  <c r="G26" i="19"/>
  <c r="I25" i="19"/>
  <c r="J25" i="19" s="1"/>
  <c r="K25" i="19" s="1"/>
  <c r="H25" i="19"/>
  <c r="G25" i="19"/>
  <c r="O24" i="19"/>
  <c r="M24" i="19"/>
  <c r="G24" i="19" s="1"/>
  <c r="E24" i="19"/>
  <c r="I23" i="19"/>
  <c r="H23" i="19"/>
  <c r="G23" i="19"/>
  <c r="I22" i="19"/>
  <c r="H22" i="19"/>
  <c r="G22" i="19"/>
  <c r="I21" i="19"/>
  <c r="H21" i="19"/>
  <c r="G21" i="19"/>
  <c r="I20" i="19"/>
  <c r="H20" i="19"/>
  <c r="G20" i="19"/>
  <c r="I19" i="19"/>
  <c r="H19" i="19"/>
  <c r="G19" i="19"/>
  <c r="O18" i="19"/>
  <c r="N18" i="19"/>
  <c r="M18" i="19"/>
  <c r="F18" i="19"/>
  <c r="C18" i="19"/>
  <c r="I17" i="19"/>
  <c r="H17" i="19"/>
  <c r="G17" i="19"/>
  <c r="I16" i="19"/>
  <c r="H16" i="19"/>
  <c r="G16" i="19"/>
  <c r="I15" i="19"/>
  <c r="H15" i="19"/>
  <c r="G15" i="19"/>
  <c r="G18" i="19" s="1"/>
  <c r="I14" i="19"/>
  <c r="H14" i="19"/>
  <c r="G14" i="19"/>
  <c r="I13" i="19"/>
  <c r="I18" i="19" s="1"/>
  <c r="H13" i="19"/>
  <c r="H18" i="19" s="1"/>
  <c r="G13" i="19"/>
  <c r="I12" i="19"/>
  <c r="H12" i="19"/>
  <c r="G12" i="19"/>
  <c r="I11" i="19"/>
  <c r="H11" i="19"/>
  <c r="G11" i="19"/>
  <c r="J24" i="19" l="1"/>
  <c r="K24" i="19" s="1"/>
  <c r="I46" i="19"/>
  <c r="I47" i="19" s="1"/>
  <c r="I45" i="19"/>
  <c r="J37" i="19"/>
  <c r="K37" i="19" s="1"/>
  <c r="I24" i="19"/>
  <c r="H46" i="19"/>
  <c r="H47" i="19" s="1"/>
  <c r="H45" i="19"/>
  <c r="J26" i="19"/>
  <c r="K26" i="19" s="1"/>
  <c r="D45" i="19"/>
  <c r="D46" i="19"/>
  <c r="D47" i="19" s="1"/>
  <c r="G46" i="19"/>
  <c r="G47" i="19" s="1"/>
  <c r="G45" i="19"/>
  <c r="J45" i="19" s="1"/>
  <c r="K45" i="19" s="1"/>
  <c r="E45" i="19"/>
  <c r="E46" i="19"/>
  <c r="E47" i="19" s="1"/>
  <c r="J38" i="19"/>
  <c r="M46" i="19"/>
  <c r="M47" i="19" s="1"/>
  <c r="N24" i="19"/>
  <c r="H24" i="19" s="1"/>
  <c r="J40" i="19"/>
  <c r="K40" i="19" s="1"/>
  <c r="F46" i="19"/>
  <c r="O46" i="19"/>
  <c r="O47" i="19" s="1"/>
  <c r="J27" i="19"/>
  <c r="K27" i="19" s="1"/>
  <c r="J43" i="19"/>
  <c r="K43" i="19" s="1"/>
  <c r="F47" i="19" l="1"/>
  <c r="J47" i="19" s="1"/>
  <c r="K47" i="19" s="1"/>
  <c r="J46" i="19"/>
  <c r="K46" i="19" s="1"/>
  <c r="M45" i="18" l="1"/>
  <c r="D45" i="18"/>
  <c r="O43" i="18"/>
  <c r="O45" i="18" s="1"/>
  <c r="N43" i="18"/>
  <c r="N45" i="18" s="1"/>
  <c r="M43" i="18"/>
  <c r="M46" i="18" s="1"/>
  <c r="M47" i="18" s="1"/>
  <c r="F43" i="18"/>
  <c r="F45" i="18" s="1"/>
  <c r="E43" i="18"/>
  <c r="E45" i="18" s="1"/>
  <c r="D43" i="18"/>
  <c r="D46" i="18" s="1"/>
  <c r="D47" i="18" s="1"/>
  <c r="C43" i="18"/>
  <c r="C45" i="18" s="1"/>
  <c r="I42" i="18"/>
  <c r="H42" i="18"/>
  <c r="G42" i="18"/>
  <c r="J42" i="18" s="1"/>
  <c r="K42" i="18" s="1"/>
  <c r="I41" i="18"/>
  <c r="H41" i="18"/>
  <c r="G41" i="18"/>
  <c r="J41" i="18" s="1"/>
  <c r="K41" i="18" s="1"/>
  <c r="K40" i="18"/>
  <c r="I40" i="18"/>
  <c r="H40" i="18"/>
  <c r="G40" i="18"/>
  <c r="J40" i="18" s="1"/>
  <c r="I39" i="18"/>
  <c r="H39" i="18"/>
  <c r="J39" i="18" s="1"/>
  <c r="K39" i="18" s="1"/>
  <c r="G39" i="18"/>
  <c r="K38" i="18"/>
  <c r="I38" i="18"/>
  <c r="I43" i="18" s="1"/>
  <c r="H38" i="18"/>
  <c r="G38" i="18"/>
  <c r="G43" i="18" s="1"/>
  <c r="O37" i="18"/>
  <c r="N37" i="18"/>
  <c r="M37" i="18"/>
  <c r="F37" i="18"/>
  <c r="E37" i="18"/>
  <c r="D37" i="18"/>
  <c r="C37" i="18"/>
  <c r="I36" i="18"/>
  <c r="H36" i="18"/>
  <c r="J36" i="18" s="1"/>
  <c r="K36" i="18" s="1"/>
  <c r="G36" i="18"/>
  <c r="I35" i="18"/>
  <c r="H35" i="18"/>
  <c r="G35" i="18"/>
  <c r="J35" i="18" s="1"/>
  <c r="K35" i="18" s="1"/>
  <c r="K34" i="18"/>
  <c r="I34" i="18"/>
  <c r="H34" i="18"/>
  <c r="J34" i="18" s="1"/>
  <c r="G34" i="18"/>
  <c r="I33" i="18"/>
  <c r="H33" i="18"/>
  <c r="G33" i="18"/>
  <c r="J33" i="18" s="1"/>
  <c r="K33" i="18" s="1"/>
  <c r="J32" i="18"/>
  <c r="K32" i="18" s="1"/>
  <c r="I32" i="18"/>
  <c r="H32" i="18"/>
  <c r="H37" i="18" s="1"/>
  <c r="G32" i="18"/>
  <c r="I31" i="18"/>
  <c r="H31" i="18"/>
  <c r="G31" i="18"/>
  <c r="J31" i="18" s="1"/>
  <c r="K31" i="18" s="1"/>
  <c r="J30" i="18"/>
  <c r="K30" i="18" s="1"/>
  <c r="I30" i="18"/>
  <c r="H30" i="18"/>
  <c r="G30" i="18"/>
  <c r="K29" i="18"/>
  <c r="I29" i="18"/>
  <c r="H29" i="18"/>
  <c r="G29" i="18"/>
  <c r="J29" i="18" s="1"/>
  <c r="I28" i="18"/>
  <c r="H28" i="18"/>
  <c r="J28" i="18" s="1"/>
  <c r="K28" i="18" s="1"/>
  <c r="G28" i="18"/>
  <c r="I27" i="18"/>
  <c r="I37" i="18" s="1"/>
  <c r="H27" i="18"/>
  <c r="G27" i="18"/>
  <c r="G37" i="18" s="1"/>
  <c r="I26" i="18"/>
  <c r="H26" i="18"/>
  <c r="J26" i="18" s="1"/>
  <c r="K26" i="18" s="1"/>
  <c r="G26" i="18"/>
  <c r="K25" i="18"/>
  <c r="I25" i="18"/>
  <c r="H25" i="18"/>
  <c r="G25" i="18"/>
  <c r="J25" i="18" s="1"/>
  <c r="J24" i="18"/>
  <c r="K24" i="18" s="1"/>
  <c r="I24" i="18"/>
  <c r="H24" i="18"/>
  <c r="G24" i="18"/>
  <c r="I23" i="18"/>
  <c r="H23" i="18"/>
  <c r="G23" i="18"/>
  <c r="I22" i="18"/>
  <c r="H22" i="18"/>
  <c r="G22" i="18"/>
  <c r="I21" i="18"/>
  <c r="H21" i="18"/>
  <c r="G21" i="18"/>
  <c r="I20" i="18"/>
  <c r="H20" i="18"/>
  <c r="G20" i="18"/>
  <c r="I19" i="18"/>
  <c r="H19" i="18"/>
  <c r="G19" i="18"/>
  <c r="O18" i="18"/>
  <c r="N18" i="18"/>
  <c r="M18" i="18"/>
  <c r="G18" i="18"/>
  <c r="F18" i="18"/>
  <c r="C18" i="18"/>
  <c r="I17" i="18"/>
  <c r="H17" i="18"/>
  <c r="G17" i="18"/>
  <c r="I16" i="18"/>
  <c r="I18" i="18" s="1"/>
  <c r="H16" i="18"/>
  <c r="G16" i="18"/>
  <c r="I15" i="18"/>
  <c r="H15" i="18"/>
  <c r="G15" i="18"/>
  <c r="I14" i="18"/>
  <c r="H14" i="18"/>
  <c r="G14" i="18"/>
  <c r="I13" i="18"/>
  <c r="H13" i="18"/>
  <c r="H18" i="18" s="1"/>
  <c r="G13" i="18"/>
  <c r="I12" i="18"/>
  <c r="H12" i="18"/>
  <c r="G12" i="18"/>
  <c r="I11" i="18"/>
  <c r="H11" i="18"/>
  <c r="G11" i="18"/>
  <c r="G46" i="18" l="1"/>
  <c r="G47" i="18" s="1"/>
  <c r="G45" i="18"/>
  <c r="I46" i="18"/>
  <c r="I47" i="18" s="1"/>
  <c r="I45" i="18"/>
  <c r="J37" i="18"/>
  <c r="K37" i="18" s="1"/>
  <c r="C46" i="18"/>
  <c r="C47" i="18" s="1"/>
  <c r="J38" i="18"/>
  <c r="E46" i="18"/>
  <c r="N46" i="18"/>
  <c r="N47" i="18" s="1"/>
  <c r="O46" i="18"/>
  <c r="O47" i="18" s="1"/>
  <c r="F46" i="18"/>
  <c r="J27" i="18"/>
  <c r="K27" i="18" s="1"/>
  <c r="H43" i="18"/>
  <c r="F47" i="18" l="1"/>
  <c r="J47" i="18" s="1"/>
  <c r="J46" i="18"/>
  <c r="H46" i="18"/>
  <c r="H47" i="18" s="1"/>
  <c r="H45" i="18"/>
  <c r="J45" i="18" s="1"/>
  <c r="K45" i="18" s="1"/>
  <c r="J43" i="18"/>
  <c r="K43" i="18" s="1"/>
  <c r="E47" i="18"/>
  <c r="K46" i="18"/>
  <c r="K47" i="18" l="1"/>
  <c r="O45" i="17" l="1"/>
  <c r="F45" i="17"/>
  <c r="O43" i="17"/>
  <c r="O46" i="17" s="1"/>
  <c r="O47" i="17" s="1"/>
  <c r="N43" i="17"/>
  <c r="N45" i="17" s="1"/>
  <c r="M43" i="17"/>
  <c r="M45" i="17" s="1"/>
  <c r="F43" i="17"/>
  <c r="F46" i="17" s="1"/>
  <c r="E43" i="17"/>
  <c r="E45" i="17" s="1"/>
  <c r="D43" i="17"/>
  <c r="D45" i="17" s="1"/>
  <c r="C43" i="17"/>
  <c r="C45" i="17" s="1"/>
  <c r="I42" i="17"/>
  <c r="H42" i="17"/>
  <c r="J42" i="17" s="1"/>
  <c r="K42" i="17" s="1"/>
  <c r="G42" i="17"/>
  <c r="I41" i="17"/>
  <c r="H41" i="17"/>
  <c r="G41" i="17"/>
  <c r="J41" i="17" s="1"/>
  <c r="K41" i="17" s="1"/>
  <c r="K40" i="17"/>
  <c r="J40" i="17"/>
  <c r="I40" i="17"/>
  <c r="H40" i="17"/>
  <c r="G40" i="17"/>
  <c r="I39" i="17"/>
  <c r="I43" i="17" s="1"/>
  <c r="H39" i="17"/>
  <c r="G39" i="17"/>
  <c r="J39" i="17" s="1"/>
  <c r="K39" i="17" s="1"/>
  <c r="K38" i="17"/>
  <c r="I38" i="17"/>
  <c r="H38" i="17"/>
  <c r="H43" i="17" s="1"/>
  <c r="G38" i="17"/>
  <c r="G43" i="17" s="1"/>
  <c r="O37" i="17"/>
  <c r="N37" i="17"/>
  <c r="M37" i="17"/>
  <c r="F37" i="17"/>
  <c r="E37" i="17"/>
  <c r="D37" i="17"/>
  <c r="C37" i="17"/>
  <c r="I36" i="17"/>
  <c r="H36" i="17"/>
  <c r="G36" i="17"/>
  <c r="J36" i="17" s="1"/>
  <c r="K36" i="17" s="1"/>
  <c r="J35" i="17"/>
  <c r="K35" i="17" s="1"/>
  <c r="I35" i="17"/>
  <c r="H35" i="17"/>
  <c r="G35" i="17"/>
  <c r="K34" i="17"/>
  <c r="I34" i="17"/>
  <c r="H34" i="17"/>
  <c r="G34" i="17"/>
  <c r="J34" i="17" s="1"/>
  <c r="I33" i="17"/>
  <c r="H33" i="17"/>
  <c r="G33" i="17"/>
  <c r="J33" i="17" s="1"/>
  <c r="K33" i="17" s="1"/>
  <c r="I32" i="17"/>
  <c r="H32" i="17"/>
  <c r="G32" i="17"/>
  <c r="J32" i="17" s="1"/>
  <c r="K32" i="17" s="1"/>
  <c r="J31" i="17"/>
  <c r="K31" i="17" s="1"/>
  <c r="I31" i="17"/>
  <c r="H31" i="17"/>
  <c r="G31" i="17"/>
  <c r="I30" i="17"/>
  <c r="H30" i="17"/>
  <c r="G30" i="17"/>
  <c r="J30" i="17" s="1"/>
  <c r="K30" i="17" s="1"/>
  <c r="K29" i="17"/>
  <c r="J29" i="17"/>
  <c r="I29" i="17"/>
  <c r="H29" i="17"/>
  <c r="G29" i="17"/>
  <c r="I28" i="17"/>
  <c r="H28" i="17"/>
  <c r="H37" i="17" s="1"/>
  <c r="G28" i="17"/>
  <c r="G37" i="17" s="1"/>
  <c r="J27" i="17"/>
  <c r="K27" i="17" s="1"/>
  <c r="I27" i="17"/>
  <c r="I37" i="17" s="1"/>
  <c r="H27" i="17"/>
  <c r="G27" i="17"/>
  <c r="J26" i="17"/>
  <c r="K26" i="17" s="1"/>
  <c r="I26" i="17"/>
  <c r="H26" i="17"/>
  <c r="G26" i="17"/>
  <c r="K25" i="17"/>
  <c r="I25" i="17"/>
  <c r="H25" i="17"/>
  <c r="G25" i="17"/>
  <c r="J25" i="17" s="1"/>
  <c r="I24" i="17"/>
  <c r="H24" i="17"/>
  <c r="G24" i="17"/>
  <c r="J24" i="17" s="1"/>
  <c r="K24" i="17" s="1"/>
  <c r="I23" i="17"/>
  <c r="H23" i="17"/>
  <c r="G23" i="17"/>
  <c r="I22" i="17"/>
  <c r="H22" i="17"/>
  <c r="G22" i="17"/>
  <c r="I21" i="17"/>
  <c r="H21" i="17"/>
  <c r="G21" i="17"/>
  <c r="I20" i="17"/>
  <c r="H20" i="17"/>
  <c r="G20" i="17"/>
  <c r="I19" i="17"/>
  <c r="H19" i="17"/>
  <c r="G19" i="17"/>
  <c r="O18" i="17"/>
  <c r="N18" i="17"/>
  <c r="M18" i="17"/>
  <c r="I18" i="17"/>
  <c r="F18" i="17"/>
  <c r="C18" i="17"/>
  <c r="I17" i="17"/>
  <c r="H17" i="17"/>
  <c r="G17" i="17"/>
  <c r="I16" i="17"/>
  <c r="H16" i="17"/>
  <c r="G16" i="17"/>
  <c r="I15" i="17"/>
  <c r="H15" i="17"/>
  <c r="G15" i="17"/>
  <c r="I14" i="17"/>
  <c r="H14" i="17"/>
  <c r="H18" i="17" s="1"/>
  <c r="G14" i="17"/>
  <c r="I13" i="17"/>
  <c r="H13" i="17"/>
  <c r="G13" i="17"/>
  <c r="G18" i="17" s="1"/>
  <c r="I12" i="17"/>
  <c r="H12" i="17"/>
  <c r="G12" i="17"/>
  <c r="I11" i="17"/>
  <c r="H11" i="17"/>
  <c r="G11" i="17"/>
  <c r="J43" i="17" l="1"/>
  <c r="K43" i="17" s="1"/>
  <c r="G46" i="17"/>
  <c r="G47" i="17" s="1"/>
  <c r="G45" i="17"/>
  <c r="J37" i="17"/>
  <c r="K37" i="17" s="1"/>
  <c r="F47" i="17"/>
  <c r="I46" i="17"/>
  <c r="I47" i="17" s="1"/>
  <c r="I45" i="17"/>
  <c r="H46" i="17"/>
  <c r="H47" i="17" s="1"/>
  <c r="H45" i="17"/>
  <c r="J45" i="17" s="1"/>
  <c r="K45" i="17" s="1"/>
  <c r="C46" i="17"/>
  <c r="C47" i="17" s="1"/>
  <c r="J28" i="17"/>
  <c r="K28" i="17" s="1"/>
  <c r="D46" i="17"/>
  <c r="D47" i="17" s="1"/>
  <c r="M46" i="17"/>
  <c r="M47" i="17" s="1"/>
  <c r="J38" i="17"/>
  <c r="E46" i="17"/>
  <c r="N46" i="17"/>
  <c r="N47" i="17" s="1"/>
  <c r="J47" i="17" l="1"/>
  <c r="K47" i="17" s="1"/>
  <c r="J46" i="17"/>
  <c r="E47" i="17"/>
  <c r="K46" i="17"/>
  <c r="O43" i="16" l="1"/>
  <c r="O45" i="16" s="1"/>
  <c r="N43" i="16"/>
  <c r="N45" i="16" s="1"/>
  <c r="M43" i="16"/>
  <c r="M45" i="16" s="1"/>
  <c r="F43" i="16"/>
  <c r="F45" i="16" s="1"/>
  <c r="E43" i="16"/>
  <c r="E45" i="16" s="1"/>
  <c r="D43" i="16"/>
  <c r="D46" i="16" s="1"/>
  <c r="D47" i="16" s="1"/>
  <c r="C43" i="16"/>
  <c r="C45" i="16" s="1"/>
  <c r="I42" i="16"/>
  <c r="H42" i="16"/>
  <c r="G42" i="16"/>
  <c r="J42" i="16" s="1"/>
  <c r="K42" i="16" s="1"/>
  <c r="I41" i="16"/>
  <c r="H41" i="16"/>
  <c r="G41" i="16"/>
  <c r="J41" i="16" s="1"/>
  <c r="K41" i="16" s="1"/>
  <c r="K40" i="16"/>
  <c r="I40" i="16"/>
  <c r="H40" i="16"/>
  <c r="G40" i="16"/>
  <c r="J40" i="16" s="1"/>
  <c r="I39" i="16"/>
  <c r="H39" i="16"/>
  <c r="G39" i="16"/>
  <c r="J39" i="16" s="1"/>
  <c r="K39" i="16" s="1"/>
  <c r="K38" i="16"/>
  <c r="I38" i="16"/>
  <c r="I43" i="16" s="1"/>
  <c r="H38" i="16"/>
  <c r="H43" i="16" s="1"/>
  <c r="G38" i="16"/>
  <c r="G43" i="16" s="1"/>
  <c r="O37" i="16"/>
  <c r="N37" i="16"/>
  <c r="M37" i="16"/>
  <c r="F37" i="16"/>
  <c r="E37" i="16"/>
  <c r="D37" i="16"/>
  <c r="C37" i="16"/>
  <c r="J36" i="16"/>
  <c r="K36" i="16" s="1"/>
  <c r="I36" i="16"/>
  <c r="H36" i="16"/>
  <c r="G36" i="16"/>
  <c r="I35" i="16"/>
  <c r="H35" i="16"/>
  <c r="G35" i="16"/>
  <c r="J35" i="16" s="1"/>
  <c r="K35" i="16" s="1"/>
  <c r="K34" i="16"/>
  <c r="I34" i="16"/>
  <c r="H34" i="16"/>
  <c r="G34" i="16"/>
  <c r="J34" i="16" s="1"/>
  <c r="I33" i="16"/>
  <c r="J33" i="16" s="1"/>
  <c r="K33" i="16" s="1"/>
  <c r="H33" i="16"/>
  <c r="G33" i="16"/>
  <c r="I32" i="16"/>
  <c r="H32" i="16"/>
  <c r="G32" i="16"/>
  <c r="J32" i="16" s="1"/>
  <c r="K32" i="16" s="1"/>
  <c r="I31" i="16"/>
  <c r="H31" i="16"/>
  <c r="J31" i="16" s="1"/>
  <c r="K31" i="16" s="1"/>
  <c r="G31" i="16"/>
  <c r="I30" i="16"/>
  <c r="H30" i="16"/>
  <c r="G30" i="16"/>
  <c r="J30" i="16" s="1"/>
  <c r="K30" i="16" s="1"/>
  <c r="K29" i="16"/>
  <c r="J29" i="16"/>
  <c r="I29" i="16"/>
  <c r="H29" i="16"/>
  <c r="G29" i="16"/>
  <c r="J28" i="16"/>
  <c r="K28" i="16" s="1"/>
  <c r="I28" i="16"/>
  <c r="H28" i="16"/>
  <c r="G28" i="16"/>
  <c r="I27" i="16"/>
  <c r="H27" i="16"/>
  <c r="H37" i="16" s="1"/>
  <c r="G27" i="16"/>
  <c r="G37" i="16" s="1"/>
  <c r="I26" i="16"/>
  <c r="J26" i="16" s="1"/>
  <c r="K26" i="16" s="1"/>
  <c r="H26" i="16"/>
  <c r="G26" i="16"/>
  <c r="K25" i="16"/>
  <c r="I25" i="16"/>
  <c r="J25" i="16" s="1"/>
  <c r="H25" i="16"/>
  <c r="G25" i="16"/>
  <c r="I24" i="16"/>
  <c r="H24" i="16"/>
  <c r="G24" i="16"/>
  <c r="J24" i="16" s="1"/>
  <c r="K24" i="16" s="1"/>
  <c r="I23" i="16"/>
  <c r="H23" i="16"/>
  <c r="G23" i="16"/>
  <c r="I22" i="16"/>
  <c r="H22" i="16"/>
  <c r="G22" i="16"/>
  <c r="I21" i="16"/>
  <c r="H21" i="16"/>
  <c r="G21" i="16"/>
  <c r="I20" i="16"/>
  <c r="H20" i="16"/>
  <c r="G20" i="16"/>
  <c r="I19" i="16"/>
  <c r="H19" i="16"/>
  <c r="G19" i="16"/>
  <c r="O18" i="16"/>
  <c r="N18" i="16"/>
  <c r="M18" i="16"/>
  <c r="F18" i="16"/>
  <c r="C18" i="16"/>
  <c r="I17" i="16"/>
  <c r="H17" i="16"/>
  <c r="G17" i="16"/>
  <c r="I16" i="16"/>
  <c r="H16" i="16"/>
  <c r="H18" i="16" s="1"/>
  <c r="G16" i="16"/>
  <c r="I15" i="16"/>
  <c r="H15" i="16"/>
  <c r="G15" i="16"/>
  <c r="I14" i="16"/>
  <c r="H14" i="16"/>
  <c r="G14" i="16"/>
  <c r="I13" i="16"/>
  <c r="I18" i="16" s="1"/>
  <c r="H13" i="16"/>
  <c r="G13" i="16"/>
  <c r="G18" i="16" s="1"/>
  <c r="I12" i="16"/>
  <c r="H12" i="16"/>
  <c r="G12" i="16"/>
  <c r="I11" i="16"/>
  <c r="H11" i="16"/>
  <c r="G11" i="16"/>
  <c r="G46" i="16" l="1"/>
  <c r="G47" i="16" s="1"/>
  <c r="G45" i="16"/>
  <c r="I45" i="16"/>
  <c r="H46" i="16"/>
  <c r="H47" i="16" s="1"/>
  <c r="H45" i="16"/>
  <c r="J45" i="16" s="1"/>
  <c r="K45" i="16" s="1"/>
  <c r="J37" i="16"/>
  <c r="K37" i="16" s="1"/>
  <c r="C46" i="16"/>
  <c r="C47" i="16" s="1"/>
  <c r="I37" i="16"/>
  <c r="I46" i="16" s="1"/>
  <c r="I47" i="16" s="1"/>
  <c r="M46" i="16"/>
  <c r="M47" i="16" s="1"/>
  <c r="E46" i="16"/>
  <c r="F46" i="16"/>
  <c r="O46" i="16"/>
  <c r="O47" i="16" s="1"/>
  <c r="J27" i="16"/>
  <c r="K27" i="16" s="1"/>
  <c r="J38" i="16"/>
  <c r="N46" i="16"/>
  <c r="N47" i="16" s="1"/>
  <c r="D45" i="16"/>
  <c r="J43" i="16"/>
  <c r="K43" i="16" s="1"/>
  <c r="E47" i="16" l="1"/>
  <c r="F47" i="16"/>
  <c r="J47" i="16" s="1"/>
  <c r="K47" i="16" s="1"/>
  <c r="J46" i="16"/>
  <c r="K46" i="16" s="1"/>
  <c r="O43" i="15" l="1"/>
  <c r="O45" i="15" s="1"/>
  <c r="N43" i="15"/>
  <c r="N45" i="15" s="1"/>
  <c r="M43" i="15"/>
  <c r="M45" i="15" s="1"/>
  <c r="F43" i="15"/>
  <c r="F45" i="15" s="1"/>
  <c r="E43" i="15"/>
  <c r="E45" i="15" s="1"/>
  <c r="D43" i="15"/>
  <c r="D45" i="15" s="1"/>
  <c r="C43" i="15"/>
  <c r="C45" i="15" s="1"/>
  <c r="I42" i="15"/>
  <c r="H42" i="15"/>
  <c r="G42" i="15"/>
  <c r="J42" i="15" s="1"/>
  <c r="K42" i="15" s="1"/>
  <c r="I41" i="15"/>
  <c r="H41" i="15"/>
  <c r="G41" i="15"/>
  <c r="J41" i="15" s="1"/>
  <c r="K41" i="15" s="1"/>
  <c r="K40" i="15"/>
  <c r="I40" i="15"/>
  <c r="H40" i="15"/>
  <c r="G40" i="15"/>
  <c r="J40" i="15" s="1"/>
  <c r="J39" i="15"/>
  <c r="K39" i="15" s="1"/>
  <c r="I39" i="15"/>
  <c r="H39" i="15"/>
  <c r="G39" i="15"/>
  <c r="K38" i="15"/>
  <c r="I38" i="15"/>
  <c r="I43" i="15" s="1"/>
  <c r="H38" i="15"/>
  <c r="H43" i="15" s="1"/>
  <c r="G38" i="15"/>
  <c r="G43" i="15" s="1"/>
  <c r="O37" i="15"/>
  <c r="N37" i="15"/>
  <c r="M37" i="15"/>
  <c r="F37" i="15"/>
  <c r="J37" i="15" s="1"/>
  <c r="K37" i="15" s="1"/>
  <c r="E37" i="15"/>
  <c r="D37" i="15"/>
  <c r="C37" i="15"/>
  <c r="I36" i="15"/>
  <c r="H36" i="15"/>
  <c r="G36" i="15"/>
  <c r="J36" i="15" s="1"/>
  <c r="K36" i="15" s="1"/>
  <c r="I35" i="15"/>
  <c r="H35" i="15"/>
  <c r="G35" i="15"/>
  <c r="J35" i="15" s="1"/>
  <c r="K35" i="15" s="1"/>
  <c r="K34" i="15"/>
  <c r="J34" i="15"/>
  <c r="I34" i="15"/>
  <c r="H34" i="15"/>
  <c r="G34" i="15"/>
  <c r="I33" i="15"/>
  <c r="H33" i="15"/>
  <c r="G33" i="15"/>
  <c r="J33" i="15" s="1"/>
  <c r="K33" i="15" s="1"/>
  <c r="I32" i="15"/>
  <c r="H32" i="15"/>
  <c r="G32" i="15"/>
  <c r="J32" i="15" s="1"/>
  <c r="K32" i="15" s="1"/>
  <c r="I31" i="15"/>
  <c r="H31" i="15"/>
  <c r="J31" i="15" s="1"/>
  <c r="K31" i="15" s="1"/>
  <c r="G31" i="15"/>
  <c r="J30" i="15"/>
  <c r="K30" i="15" s="1"/>
  <c r="I30" i="15"/>
  <c r="H30" i="15"/>
  <c r="G30" i="15"/>
  <c r="K29" i="15"/>
  <c r="I29" i="15"/>
  <c r="H29" i="15"/>
  <c r="G29" i="15"/>
  <c r="J29" i="15" s="1"/>
  <c r="I28" i="15"/>
  <c r="H28" i="15"/>
  <c r="G28" i="15"/>
  <c r="J28" i="15" s="1"/>
  <c r="K28" i="15" s="1"/>
  <c r="I27" i="15"/>
  <c r="I37" i="15" s="1"/>
  <c r="H27" i="15"/>
  <c r="H37" i="15" s="1"/>
  <c r="G27" i="15"/>
  <c r="G37" i="15" s="1"/>
  <c r="J26" i="15"/>
  <c r="K26" i="15" s="1"/>
  <c r="I26" i="15"/>
  <c r="H26" i="15"/>
  <c r="G26" i="15"/>
  <c r="K25" i="15"/>
  <c r="I25" i="15"/>
  <c r="H25" i="15"/>
  <c r="G25" i="15"/>
  <c r="J25" i="15" s="1"/>
  <c r="I24" i="15"/>
  <c r="H24" i="15"/>
  <c r="G24" i="15"/>
  <c r="J24" i="15" s="1"/>
  <c r="K24" i="15" s="1"/>
  <c r="I23" i="15"/>
  <c r="H23" i="15"/>
  <c r="G23" i="15"/>
  <c r="I22" i="15"/>
  <c r="H22" i="15"/>
  <c r="G22" i="15"/>
  <c r="I21" i="15"/>
  <c r="H21" i="15"/>
  <c r="G21" i="15"/>
  <c r="I20" i="15"/>
  <c r="H20" i="15"/>
  <c r="G20" i="15"/>
  <c r="I19" i="15"/>
  <c r="H19" i="15"/>
  <c r="G19" i="15"/>
  <c r="O18" i="15"/>
  <c r="N18" i="15"/>
  <c r="M18" i="15"/>
  <c r="F18" i="15"/>
  <c r="C18" i="15"/>
  <c r="I17" i="15"/>
  <c r="H17" i="15"/>
  <c r="G17" i="15"/>
  <c r="I16" i="15"/>
  <c r="I18" i="15" s="1"/>
  <c r="H16" i="15"/>
  <c r="G16" i="15"/>
  <c r="I15" i="15"/>
  <c r="H15" i="15"/>
  <c r="G15" i="15"/>
  <c r="I14" i="15"/>
  <c r="H14" i="15"/>
  <c r="H18" i="15" s="1"/>
  <c r="G14" i="15"/>
  <c r="I13" i="15"/>
  <c r="H13" i="15"/>
  <c r="G13" i="15"/>
  <c r="G18" i="15" s="1"/>
  <c r="I12" i="15"/>
  <c r="H12" i="15"/>
  <c r="G12" i="15"/>
  <c r="I11" i="15"/>
  <c r="H11" i="15"/>
  <c r="G11" i="15"/>
  <c r="H46" i="15" l="1"/>
  <c r="H47" i="15" s="1"/>
  <c r="H45" i="15"/>
  <c r="G46" i="15"/>
  <c r="G47" i="15" s="1"/>
  <c r="G45" i="15"/>
  <c r="J45" i="15" s="1"/>
  <c r="K45" i="15" s="1"/>
  <c r="I46" i="15"/>
  <c r="I47" i="15" s="1"/>
  <c r="I45" i="15"/>
  <c r="C46" i="15"/>
  <c r="C47" i="15" s="1"/>
  <c r="D46" i="15"/>
  <c r="D47" i="15" s="1"/>
  <c r="M46" i="15"/>
  <c r="M47" i="15" s="1"/>
  <c r="J38" i="15"/>
  <c r="E46" i="15"/>
  <c r="N46" i="15"/>
  <c r="N47" i="15" s="1"/>
  <c r="F46" i="15"/>
  <c r="O46" i="15"/>
  <c r="O47" i="15" s="1"/>
  <c r="J27" i="15"/>
  <c r="K27" i="15" s="1"/>
  <c r="J43" i="15"/>
  <c r="K43" i="15" s="1"/>
  <c r="F47" i="15" l="1"/>
  <c r="J47" i="15" s="1"/>
  <c r="K47" i="15" s="1"/>
  <c r="J46" i="15"/>
  <c r="E47" i="15"/>
  <c r="K46" i="15"/>
  <c r="N45" i="14" l="1"/>
  <c r="E45" i="14"/>
  <c r="O43" i="14"/>
  <c r="O45" i="14" s="1"/>
  <c r="N43" i="14"/>
  <c r="N46" i="14" s="1"/>
  <c r="N47" i="14" s="1"/>
  <c r="M43" i="14"/>
  <c r="M45" i="14" s="1"/>
  <c r="F43" i="14"/>
  <c r="F45" i="14" s="1"/>
  <c r="E43" i="14"/>
  <c r="E46" i="14" s="1"/>
  <c r="D43" i="14"/>
  <c r="D45" i="14" s="1"/>
  <c r="C43" i="14"/>
  <c r="C45" i="14" s="1"/>
  <c r="J42" i="14"/>
  <c r="K42" i="14" s="1"/>
  <c r="I42" i="14"/>
  <c r="H42" i="14"/>
  <c r="G42" i="14"/>
  <c r="I41" i="14"/>
  <c r="J41" i="14" s="1"/>
  <c r="K41" i="14" s="1"/>
  <c r="H41" i="14"/>
  <c r="G41" i="14"/>
  <c r="I40" i="14"/>
  <c r="H40" i="14"/>
  <c r="G40" i="14"/>
  <c r="J40" i="14" s="1"/>
  <c r="K40" i="14" s="1"/>
  <c r="I39" i="14"/>
  <c r="H39" i="14"/>
  <c r="G39" i="14"/>
  <c r="J39" i="14" s="1"/>
  <c r="K39" i="14" s="1"/>
  <c r="K38" i="14"/>
  <c r="I38" i="14"/>
  <c r="I43" i="14" s="1"/>
  <c r="H38" i="14"/>
  <c r="H43" i="14" s="1"/>
  <c r="G38" i="14"/>
  <c r="J38" i="14" s="1"/>
  <c r="O37" i="14"/>
  <c r="N37" i="14"/>
  <c r="M37" i="14"/>
  <c r="F37" i="14"/>
  <c r="E37" i="14"/>
  <c r="D37" i="14"/>
  <c r="C37" i="14"/>
  <c r="I36" i="14"/>
  <c r="J36" i="14" s="1"/>
  <c r="K36" i="14" s="1"/>
  <c r="H36" i="14"/>
  <c r="G36" i="14"/>
  <c r="I35" i="14"/>
  <c r="H35" i="14"/>
  <c r="G35" i="14"/>
  <c r="J35" i="14" s="1"/>
  <c r="K35" i="14" s="1"/>
  <c r="K34" i="14"/>
  <c r="I34" i="14"/>
  <c r="H34" i="14"/>
  <c r="G34" i="14"/>
  <c r="J34" i="14" s="1"/>
  <c r="I33" i="14"/>
  <c r="H33" i="14"/>
  <c r="H37" i="14" s="1"/>
  <c r="G33" i="14"/>
  <c r="J33" i="14" s="1"/>
  <c r="K33" i="14" s="1"/>
  <c r="I32" i="14"/>
  <c r="H32" i="14"/>
  <c r="G32" i="14"/>
  <c r="J32" i="14" s="1"/>
  <c r="K32" i="14" s="1"/>
  <c r="J31" i="14"/>
  <c r="K31" i="14" s="1"/>
  <c r="I31" i="14"/>
  <c r="H31" i="14"/>
  <c r="G31" i="14"/>
  <c r="I30" i="14"/>
  <c r="H30" i="14"/>
  <c r="G30" i="14"/>
  <c r="J30" i="14" s="1"/>
  <c r="K30" i="14" s="1"/>
  <c r="J29" i="14"/>
  <c r="K29" i="14" s="1"/>
  <c r="I29" i="14"/>
  <c r="H29" i="14"/>
  <c r="G29" i="14"/>
  <c r="I28" i="14"/>
  <c r="J28" i="14" s="1"/>
  <c r="K28" i="14" s="1"/>
  <c r="H28" i="14"/>
  <c r="G28" i="14"/>
  <c r="I27" i="14"/>
  <c r="I37" i="14" s="1"/>
  <c r="H27" i="14"/>
  <c r="G27" i="14"/>
  <c r="G37" i="14" s="1"/>
  <c r="I26" i="14"/>
  <c r="H26" i="14"/>
  <c r="G26" i="14"/>
  <c r="J26" i="14" s="1"/>
  <c r="K26" i="14" s="1"/>
  <c r="I25" i="14"/>
  <c r="H25" i="14"/>
  <c r="G25" i="14"/>
  <c r="J25" i="14" s="1"/>
  <c r="K25" i="14" s="1"/>
  <c r="I24" i="14"/>
  <c r="H24" i="14"/>
  <c r="G24" i="14"/>
  <c r="J24" i="14" s="1"/>
  <c r="K24" i="14" s="1"/>
  <c r="I23" i="14"/>
  <c r="H23" i="14"/>
  <c r="G23" i="14"/>
  <c r="I22" i="14"/>
  <c r="H22" i="14"/>
  <c r="G22" i="14"/>
  <c r="I21" i="14"/>
  <c r="H21" i="14"/>
  <c r="G21" i="14"/>
  <c r="I20" i="14"/>
  <c r="H20" i="14"/>
  <c r="G20" i="14"/>
  <c r="I19" i="14"/>
  <c r="H19" i="14"/>
  <c r="G19" i="14"/>
  <c r="O18" i="14"/>
  <c r="N18" i="14"/>
  <c r="M18" i="14"/>
  <c r="F18" i="14"/>
  <c r="C18" i="14"/>
  <c r="I17" i="14"/>
  <c r="H17" i="14"/>
  <c r="G17" i="14"/>
  <c r="I16" i="14"/>
  <c r="H16" i="14"/>
  <c r="G16" i="14"/>
  <c r="I15" i="14"/>
  <c r="H15" i="14"/>
  <c r="G15" i="14"/>
  <c r="I14" i="14"/>
  <c r="H14" i="14"/>
  <c r="H18" i="14" s="1"/>
  <c r="G14" i="14"/>
  <c r="I13" i="14"/>
  <c r="I18" i="14" s="1"/>
  <c r="H13" i="14"/>
  <c r="G13" i="14"/>
  <c r="G18" i="14" s="1"/>
  <c r="I12" i="14"/>
  <c r="H12" i="14"/>
  <c r="G12" i="14"/>
  <c r="I11" i="14"/>
  <c r="H11" i="14"/>
  <c r="G11" i="14"/>
  <c r="I46" i="14" l="1"/>
  <c r="I47" i="14" s="1"/>
  <c r="I45" i="14"/>
  <c r="H46" i="14"/>
  <c r="H47" i="14" s="1"/>
  <c r="H45" i="14"/>
  <c r="J37" i="14"/>
  <c r="K37" i="14" s="1"/>
  <c r="E47" i="14"/>
  <c r="K46" i="14"/>
  <c r="C46" i="14"/>
  <c r="C47" i="14" s="1"/>
  <c r="D46" i="14"/>
  <c r="D47" i="14" s="1"/>
  <c r="M46" i="14"/>
  <c r="M47" i="14" s="1"/>
  <c r="F46" i="14"/>
  <c r="O46" i="14"/>
  <c r="O47" i="14" s="1"/>
  <c r="J27" i="14"/>
  <c r="K27" i="14" s="1"/>
  <c r="G43" i="14"/>
  <c r="J43" i="14"/>
  <c r="K43" i="14" s="1"/>
  <c r="F47" i="14" l="1"/>
  <c r="J46" i="14"/>
  <c r="G46" i="14"/>
  <c r="G47" i="14" s="1"/>
  <c r="G45" i="14"/>
  <c r="J45" i="14" s="1"/>
  <c r="K45" i="14" s="1"/>
  <c r="J47" i="14" l="1"/>
  <c r="K47" i="14" s="1"/>
  <c r="O43" i="13" l="1"/>
  <c r="O45" i="13" s="1"/>
  <c r="N43" i="13"/>
  <c r="N45" i="13" s="1"/>
  <c r="M43" i="13"/>
  <c r="M45" i="13" s="1"/>
  <c r="F43" i="13"/>
  <c r="F45" i="13" s="1"/>
  <c r="E43" i="13"/>
  <c r="E45" i="13" s="1"/>
  <c r="D43" i="13"/>
  <c r="D45" i="13" s="1"/>
  <c r="C43" i="13"/>
  <c r="C45" i="13" s="1"/>
  <c r="I42" i="13"/>
  <c r="H42" i="13"/>
  <c r="G42" i="13"/>
  <c r="J42" i="13" s="1"/>
  <c r="K42" i="13" s="1"/>
  <c r="I41" i="13"/>
  <c r="H41" i="13"/>
  <c r="J41" i="13" s="1"/>
  <c r="K41" i="13" s="1"/>
  <c r="G41" i="13"/>
  <c r="K40" i="13"/>
  <c r="I40" i="13"/>
  <c r="H40" i="13"/>
  <c r="J40" i="13" s="1"/>
  <c r="G40" i="13"/>
  <c r="I39" i="13"/>
  <c r="H39" i="13"/>
  <c r="G39" i="13"/>
  <c r="J39" i="13" s="1"/>
  <c r="K39" i="13" s="1"/>
  <c r="K38" i="13"/>
  <c r="J38" i="13"/>
  <c r="I38" i="13"/>
  <c r="I43" i="13" s="1"/>
  <c r="H38" i="13"/>
  <c r="H43" i="13" s="1"/>
  <c r="G38" i="13"/>
  <c r="G43" i="13" s="1"/>
  <c r="O37" i="13"/>
  <c r="N37" i="13"/>
  <c r="M37" i="13"/>
  <c r="F37" i="13"/>
  <c r="E37" i="13"/>
  <c r="D37" i="13"/>
  <c r="C37" i="13"/>
  <c r="I36" i="13"/>
  <c r="H36" i="13"/>
  <c r="G36" i="13"/>
  <c r="J36" i="13" s="1"/>
  <c r="K36" i="13" s="1"/>
  <c r="I35" i="13"/>
  <c r="H35" i="13"/>
  <c r="J35" i="13" s="1"/>
  <c r="K35" i="13" s="1"/>
  <c r="G35" i="13"/>
  <c r="K34" i="13"/>
  <c r="I34" i="13"/>
  <c r="H34" i="13"/>
  <c r="G34" i="13"/>
  <c r="J34" i="13" s="1"/>
  <c r="K33" i="13"/>
  <c r="J33" i="13"/>
  <c r="I33" i="13"/>
  <c r="H33" i="13"/>
  <c r="G33" i="13"/>
  <c r="I32" i="13"/>
  <c r="H32" i="13"/>
  <c r="J32" i="13" s="1"/>
  <c r="K32" i="13" s="1"/>
  <c r="G32" i="13"/>
  <c r="I31" i="13"/>
  <c r="H31" i="13"/>
  <c r="G31" i="13"/>
  <c r="J31" i="13" s="1"/>
  <c r="K31" i="13" s="1"/>
  <c r="J30" i="13"/>
  <c r="K30" i="13" s="1"/>
  <c r="I30" i="13"/>
  <c r="H30" i="13"/>
  <c r="G30" i="13"/>
  <c r="K29" i="13"/>
  <c r="I29" i="13"/>
  <c r="H29" i="13"/>
  <c r="G29" i="13"/>
  <c r="G37" i="13" s="1"/>
  <c r="I28" i="13"/>
  <c r="H28" i="13"/>
  <c r="G28" i="13"/>
  <c r="J28" i="13" s="1"/>
  <c r="K28" i="13" s="1"/>
  <c r="I27" i="13"/>
  <c r="I37" i="13" s="1"/>
  <c r="H27" i="13"/>
  <c r="J27" i="13" s="1"/>
  <c r="K27" i="13" s="1"/>
  <c r="G27" i="13"/>
  <c r="I26" i="13"/>
  <c r="H26" i="13"/>
  <c r="J26" i="13" s="1"/>
  <c r="K26" i="13" s="1"/>
  <c r="G26" i="13"/>
  <c r="K25" i="13"/>
  <c r="J25" i="13"/>
  <c r="I25" i="13"/>
  <c r="H25" i="13"/>
  <c r="G25" i="13"/>
  <c r="I24" i="13"/>
  <c r="H24" i="13"/>
  <c r="J24" i="13" s="1"/>
  <c r="K24" i="13" s="1"/>
  <c r="G24" i="13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O18" i="13"/>
  <c r="N18" i="13"/>
  <c r="M18" i="13"/>
  <c r="G18" i="13"/>
  <c r="F18" i="13"/>
  <c r="C18" i="13"/>
  <c r="I17" i="13"/>
  <c r="H17" i="13"/>
  <c r="G17" i="13"/>
  <c r="I16" i="13"/>
  <c r="I18" i="13" s="1"/>
  <c r="H16" i="13"/>
  <c r="G16" i="13"/>
  <c r="I15" i="13"/>
  <c r="H15" i="13"/>
  <c r="G15" i="13"/>
  <c r="I14" i="13"/>
  <c r="H14" i="13"/>
  <c r="G14" i="13"/>
  <c r="I13" i="13"/>
  <c r="H13" i="13"/>
  <c r="H18" i="13" s="1"/>
  <c r="G13" i="13"/>
  <c r="I12" i="13"/>
  <c r="H12" i="13"/>
  <c r="G12" i="13"/>
  <c r="I11" i="13"/>
  <c r="H11" i="13"/>
  <c r="G11" i="13"/>
  <c r="I46" i="13" l="1"/>
  <c r="I47" i="13" s="1"/>
  <c r="I45" i="13"/>
  <c r="J37" i="13"/>
  <c r="K37" i="13" s="1"/>
  <c r="H46" i="13"/>
  <c r="H47" i="13" s="1"/>
  <c r="H45" i="13"/>
  <c r="J45" i="13" s="1"/>
  <c r="K45" i="13" s="1"/>
  <c r="G46" i="13"/>
  <c r="G47" i="13" s="1"/>
  <c r="G45" i="13"/>
  <c r="H37" i="13"/>
  <c r="C46" i="13"/>
  <c r="C47" i="13" s="1"/>
  <c r="D46" i="13"/>
  <c r="D47" i="13" s="1"/>
  <c r="M46" i="13"/>
  <c r="M47" i="13" s="1"/>
  <c r="E46" i="13"/>
  <c r="N46" i="13"/>
  <c r="N47" i="13" s="1"/>
  <c r="F46" i="13"/>
  <c r="O46" i="13"/>
  <c r="O47" i="13" s="1"/>
  <c r="J29" i="13"/>
  <c r="J43" i="13"/>
  <c r="K43" i="13" s="1"/>
  <c r="E47" i="13" l="1"/>
  <c r="K46" i="13"/>
  <c r="F47" i="13"/>
  <c r="J47" i="13" s="1"/>
  <c r="K47" i="13" s="1"/>
  <c r="J46" i="13"/>
  <c r="O41" i="12" l="1"/>
  <c r="O43" i="12" s="1"/>
  <c r="N41" i="12"/>
  <c r="N43" i="12" s="1"/>
  <c r="M41" i="12"/>
  <c r="M43" i="12" s="1"/>
  <c r="F41" i="12"/>
  <c r="F43" i="12" s="1"/>
  <c r="E41" i="12"/>
  <c r="E43" i="12" s="1"/>
  <c r="D41" i="12"/>
  <c r="D43" i="12" s="1"/>
  <c r="C41" i="12"/>
  <c r="C43" i="12" s="1"/>
  <c r="J40" i="12"/>
  <c r="K40" i="12" s="1"/>
  <c r="I40" i="12"/>
  <c r="H40" i="12"/>
  <c r="G40" i="12"/>
  <c r="J39" i="12"/>
  <c r="K39" i="12" s="1"/>
  <c r="I39" i="12"/>
  <c r="H39" i="12"/>
  <c r="G39" i="12"/>
  <c r="K38" i="12"/>
  <c r="I38" i="12"/>
  <c r="H38" i="12"/>
  <c r="G38" i="12"/>
  <c r="J38" i="12" s="1"/>
  <c r="I37" i="12"/>
  <c r="H37" i="12"/>
  <c r="G37" i="12"/>
  <c r="J37" i="12" s="1"/>
  <c r="K37" i="12" s="1"/>
  <c r="K36" i="12"/>
  <c r="I36" i="12"/>
  <c r="I41" i="12" s="1"/>
  <c r="H36" i="12"/>
  <c r="H41" i="12" s="1"/>
  <c r="G36" i="12"/>
  <c r="G41" i="12" s="1"/>
  <c r="O35" i="12"/>
  <c r="N35" i="12"/>
  <c r="M35" i="12"/>
  <c r="F35" i="12"/>
  <c r="J35" i="12" s="1"/>
  <c r="K35" i="12" s="1"/>
  <c r="E35" i="12"/>
  <c r="D35" i="12"/>
  <c r="C35" i="12"/>
  <c r="J34" i="12"/>
  <c r="K34" i="12" s="1"/>
  <c r="I34" i="12"/>
  <c r="H34" i="12"/>
  <c r="G34" i="12"/>
  <c r="I33" i="12"/>
  <c r="H33" i="12"/>
  <c r="G33" i="12"/>
  <c r="J33" i="12" s="1"/>
  <c r="K33" i="12" s="1"/>
  <c r="K32" i="12"/>
  <c r="I32" i="12"/>
  <c r="H32" i="12"/>
  <c r="J32" i="12" s="1"/>
  <c r="G32" i="12"/>
  <c r="I31" i="12"/>
  <c r="I35" i="12" s="1"/>
  <c r="H31" i="12"/>
  <c r="G31" i="12"/>
  <c r="J31" i="12" s="1"/>
  <c r="K31" i="12" s="1"/>
  <c r="J30" i="12"/>
  <c r="K30" i="12" s="1"/>
  <c r="I30" i="12"/>
  <c r="H30" i="12"/>
  <c r="G30" i="12"/>
  <c r="I29" i="12"/>
  <c r="H29" i="12"/>
  <c r="G29" i="12"/>
  <c r="J29" i="12" s="1"/>
  <c r="K29" i="12" s="1"/>
  <c r="I28" i="12"/>
  <c r="H28" i="12"/>
  <c r="G28" i="12"/>
  <c r="J28" i="12" s="1"/>
  <c r="K28" i="12" s="1"/>
  <c r="K27" i="12"/>
  <c r="I27" i="12"/>
  <c r="H27" i="12"/>
  <c r="G27" i="12"/>
  <c r="J27" i="12" s="1"/>
  <c r="J26" i="12"/>
  <c r="K26" i="12" s="1"/>
  <c r="I26" i="12"/>
  <c r="H26" i="12"/>
  <c r="G26" i="12"/>
  <c r="I25" i="12"/>
  <c r="H25" i="12"/>
  <c r="H35" i="12" s="1"/>
  <c r="G25" i="12"/>
  <c r="G35" i="12" s="1"/>
  <c r="I24" i="12"/>
  <c r="H24" i="12"/>
  <c r="J24" i="12" s="1"/>
  <c r="K24" i="12" s="1"/>
  <c r="G24" i="12"/>
  <c r="K23" i="12"/>
  <c r="I23" i="12"/>
  <c r="H23" i="12"/>
  <c r="G23" i="12"/>
  <c r="J23" i="12" s="1"/>
  <c r="J22" i="12"/>
  <c r="K22" i="12" s="1"/>
  <c r="I22" i="12"/>
  <c r="H22" i="12"/>
  <c r="G22" i="12"/>
  <c r="I21" i="12"/>
  <c r="H21" i="12"/>
  <c r="G21" i="12"/>
  <c r="I20" i="12"/>
  <c r="H20" i="12"/>
  <c r="G20" i="12"/>
  <c r="I19" i="12"/>
  <c r="H19" i="12"/>
  <c r="G19" i="12"/>
  <c r="I18" i="12"/>
  <c r="H18" i="12"/>
  <c r="G18" i="12"/>
  <c r="I17" i="12"/>
  <c r="H17" i="12"/>
  <c r="G17" i="12"/>
  <c r="O16" i="12"/>
  <c r="N16" i="12"/>
  <c r="M16" i="12"/>
  <c r="F16" i="12"/>
  <c r="C16" i="12"/>
  <c r="I15" i="12"/>
  <c r="H15" i="12"/>
  <c r="G15" i="12"/>
  <c r="G16" i="12" s="1"/>
  <c r="I14" i="12"/>
  <c r="H14" i="12"/>
  <c r="G14" i="12"/>
  <c r="I13" i="12"/>
  <c r="H13" i="12"/>
  <c r="G13" i="12"/>
  <c r="I12" i="12"/>
  <c r="I16" i="12" s="1"/>
  <c r="H12" i="12"/>
  <c r="G12" i="12"/>
  <c r="I11" i="12"/>
  <c r="H11" i="12"/>
  <c r="H16" i="12" s="1"/>
  <c r="G11" i="12"/>
  <c r="I10" i="12"/>
  <c r="H10" i="12"/>
  <c r="G10" i="12"/>
  <c r="I9" i="12"/>
  <c r="H9" i="12"/>
  <c r="G9" i="12"/>
  <c r="H44" i="12" l="1"/>
  <c r="H45" i="12" s="1"/>
  <c r="H43" i="12"/>
  <c r="I44" i="12"/>
  <c r="I45" i="12" s="1"/>
  <c r="I43" i="12"/>
  <c r="G44" i="12"/>
  <c r="G45" i="12" s="1"/>
  <c r="G43" i="12"/>
  <c r="J43" i="12" s="1"/>
  <c r="K43" i="12" s="1"/>
  <c r="C44" i="12"/>
  <c r="C45" i="12" s="1"/>
  <c r="D44" i="12"/>
  <c r="D45" i="12" s="1"/>
  <c r="M44" i="12"/>
  <c r="M45" i="12" s="1"/>
  <c r="J36" i="12"/>
  <c r="E44" i="12"/>
  <c r="N44" i="12"/>
  <c r="N45" i="12" s="1"/>
  <c r="F44" i="12"/>
  <c r="O44" i="12"/>
  <c r="O45" i="12" s="1"/>
  <c r="J25" i="12"/>
  <c r="K25" i="12" s="1"/>
  <c r="J41" i="12"/>
  <c r="K41" i="12" s="1"/>
  <c r="C45" i="11"/>
  <c r="O43" i="11"/>
  <c r="O45" i="11" s="1"/>
  <c r="N43" i="11"/>
  <c r="N45" i="11" s="1"/>
  <c r="M43" i="11"/>
  <c r="M45" i="11" s="1"/>
  <c r="F43" i="11"/>
  <c r="F45" i="11" s="1"/>
  <c r="E43" i="11"/>
  <c r="E45" i="11" s="1"/>
  <c r="D43" i="11"/>
  <c r="D45" i="11" s="1"/>
  <c r="C43" i="11"/>
  <c r="C46" i="11" s="1"/>
  <c r="C47" i="11" s="1"/>
  <c r="I42" i="11"/>
  <c r="H42" i="11"/>
  <c r="G42" i="11"/>
  <c r="J42" i="11" s="1"/>
  <c r="K42" i="11" s="1"/>
  <c r="J41" i="11"/>
  <c r="K41" i="11" s="1"/>
  <c r="I41" i="11"/>
  <c r="H41" i="11"/>
  <c r="G41" i="11"/>
  <c r="K40" i="11"/>
  <c r="J40" i="11"/>
  <c r="I40" i="11"/>
  <c r="H40" i="11"/>
  <c r="G40" i="11"/>
  <c r="I39" i="11"/>
  <c r="H39" i="11"/>
  <c r="G39" i="11"/>
  <c r="J39" i="11" s="1"/>
  <c r="K39" i="11" s="1"/>
  <c r="K38" i="11"/>
  <c r="I38" i="11"/>
  <c r="I43" i="11" s="1"/>
  <c r="H38" i="11"/>
  <c r="H43" i="11" s="1"/>
  <c r="G38" i="11"/>
  <c r="J38" i="11" s="1"/>
  <c r="O37" i="11"/>
  <c r="N37" i="11"/>
  <c r="M37" i="11"/>
  <c r="F37" i="11"/>
  <c r="E37" i="11"/>
  <c r="D37" i="11"/>
  <c r="C37" i="11"/>
  <c r="J36" i="11"/>
  <c r="K36" i="11" s="1"/>
  <c r="I36" i="11"/>
  <c r="H36" i="11"/>
  <c r="G36" i="11"/>
  <c r="I35" i="11"/>
  <c r="J35" i="11" s="1"/>
  <c r="K35" i="11" s="1"/>
  <c r="H35" i="11"/>
  <c r="G35" i="11"/>
  <c r="I34" i="11"/>
  <c r="H34" i="11"/>
  <c r="G34" i="11"/>
  <c r="J34" i="11" s="1"/>
  <c r="K34" i="11" s="1"/>
  <c r="I33" i="11"/>
  <c r="H33" i="11"/>
  <c r="G33" i="11"/>
  <c r="J33" i="11" s="1"/>
  <c r="K33" i="11" s="1"/>
  <c r="I32" i="11"/>
  <c r="H32" i="11"/>
  <c r="J32" i="11" s="1"/>
  <c r="K32" i="11" s="1"/>
  <c r="G32" i="11"/>
  <c r="K31" i="11"/>
  <c r="J31" i="11"/>
  <c r="I31" i="11"/>
  <c r="H31" i="11"/>
  <c r="G31" i="11"/>
  <c r="J30" i="11"/>
  <c r="K30" i="11" s="1"/>
  <c r="I30" i="11"/>
  <c r="H30" i="11"/>
  <c r="G30" i="11"/>
  <c r="K29" i="11"/>
  <c r="I29" i="11"/>
  <c r="H29" i="11"/>
  <c r="G29" i="11"/>
  <c r="J29" i="11" s="1"/>
  <c r="J28" i="11"/>
  <c r="K28" i="11" s="1"/>
  <c r="I28" i="11"/>
  <c r="H28" i="11"/>
  <c r="H37" i="11" s="1"/>
  <c r="G28" i="11"/>
  <c r="I27" i="11"/>
  <c r="I37" i="11" s="1"/>
  <c r="H27" i="11"/>
  <c r="G27" i="11"/>
  <c r="G37" i="11" s="1"/>
  <c r="I26" i="11"/>
  <c r="H26" i="11"/>
  <c r="G26" i="11"/>
  <c r="J26" i="11" s="1"/>
  <c r="K26" i="11" s="1"/>
  <c r="I25" i="11"/>
  <c r="H25" i="11"/>
  <c r="G25" i="11"/>
  <c r="J25" i="11" s="1"/>
  <c r="K25" i="11" s="1"/>
  <c r="I24" i="11"/>
  <c r="H24" i="11"/>
  <c r="J24" i="11" s="1"/>
  <c r="K24" i="11" s="1"/>
  <c r="G24" i="11"/>
  <c r="I23" i="11"/>
  <c r="H23" i="11"/>
  <c r="G23" i="11"/>
  <c r="I22" i="11"/>
  <c r="H22" i="11"/>
  <c r="G22" i="11"/>
  <c r="I21" i="11"/>
  <c r="H21" i="11"/>
  <c r="G21" i="11"/>
  <c r="I20" i="11"/>
  <c r="H20" i="11"/>
  <c r="G20" i="11"/>
  <c r="I19" i="11"/>
  <c r="H19" i="11"/>
  <c r="G19" i="11"/>
  <c r="O18" i="11"/>
  <c r="N18" i="11"/>
  <c r="M18" i="11"/>
  <c r="F18" i="11"/>
  <c r="C18" i="11"/>
  <c r="I17" i="11"/>
  <c r="H17" i="11"/>
  <c r="G17" i="11"/>
  <c r="I16" i="11"/>
  <c r="H16" i="11"/>
  <c r="G16" i="11"/>
  <c r="I15" i="11"/>
  <c r="H15" i="11"/>
  <c r="G15" i="11"/>
  <c r="I14" i="11"/>
  <c r="I18" i="11" s="1"/>
  <c r="H14" i="11"/>
  <c r="G14" i="11"/>
  <c r="I13" i="11"/>
  <c r="H13" i="11"/>
  <c r="H18" i="11" s="1"/>
  <c r="G13" i="11"/>
  <c r="G18" i="11" s="1"/>
  <c r="I12" i="11"/>
  <c r="H12" i="11"/>
  <c r="G12" i="11"/>
  <c r="I11" i="11"/>
  <c r="H11" i="11"/>
  <c r="G11" i="11"/>
  <c r="F45" i="12" l="1"/>
  <c r="J45" i="12" s="1"/>
  <c r="K45" i="12" s="1"/>
  <c r="J44" i="12"/>
  <c r="E45" i="12"/>
  <c r="K44" i="12"/>
  <c r="H46" i="11"/>
  <c r="H47" i="11" s="1"/>
  <c r="H45" i="11"/>
  <c r="I46" i="11"/>
  <c r="I47" i="11" s="1"/>
  <c r="I45" i="11"/>
  <c r="J37" i="11"/>
  <c r="K37" i="11" s="1"/>
  <c r="D46" i="11"/>
  <c r="D47" i="11" s="1"/>
  <c r="M46" i="11"/>
  <c r="M47" i="11" s="1"/>
  <c r="E46" i="11"/>
  <c r="N46" i="11"/>
  <c r="N47" i="11" s="1"/>
  <c r="F46" i="11"/>
  <c r="O46" i="11"/>
  <c r="O47" i="11" s="1"/>
  <c r="G43" i="11"/>
  <c r="J43" i="11" s="1"/>
  <c r="K43" i="11" s="1"/>
  <c r="J27" i="11"/>
  <c r="K27" i="11" s="1"/>
  <c r="M45" i="10"/>
  <c r="D45" i="10"/>
  <c r="C45" i="10"/>
  <c r="O43" i="10"/>
  <c r="O45" i="10" s="1"/>
  <c r="N43" i="10"/>
  <c r="N45" i="10" s="1"/>
  <c r="M43" i="10"/>
  <c r="M46" i="10" s="1"/>
  <c r="M47" i="10" s="1"/>
  <c r="F43" i="10"/>
  <c r="F45" i="10" s="1"/>
  <c r="E43" i="10"/>
  <c r="E45" i="10" s="1"/>
  <c r="D43" i="10"/>
  <c r="D46" i="10" s="1"/>
  <c r="D47" i="10" s="1"/>
  <c r="C43" i="10"/>
  <c r="C46" i="10" s="1"/>
  <c r="C47" i="10" s="1"/>
  <c r="I42" i="10"/>
  <c r="H42" i="10"/>
  <c r="G42" i="10"/>
  <c r="J42" i="10" s="1"/>
  <c r="K42" i="10" s="1"/>
  <c r="I41" i="10"/>
  <c r="H41" i="10"/>
  <c r="G41" i="10"/>
  <c r="J41" i="10" s="1"/>
  <c r="K41" i="10" s="1"/>
  <c r="K40" i="10"/>
  <c r="J40" i="10"/>
  <c r="I40" i="10"/>
  <c r="H40" i="10"/>
  <c r="G40" i="10"/>
  <c r="I39" i="10"/>
  <c r="H39" i="10"/>
  <c r="H43" i="10" s="1"/>
  <c r="G39" i="10"/>
  <c r="J39" i="10" s="1"/>
  <c r="K39" i="10" s="1"/>
  <c r="K38" i="10"/>
  <c r="I38" i="10"/>
  <c r="I43" i="10" s="1"/>
  <c r="H38" i="10"/>
  <c r="G38" i="10"/>
  <c r="J38" i="10" s="1"/>
  <c r="O37" i="10"/>
  <c r="N37" i="10"/>
  <c r="M37" i="10"/>
  <c r="F37" i="10"/>
  <c r="E37" i="10"/>
  <c r="D37" i="10"/>
  <c r="C37" i="10"/>
  <c r="I36" i="10"/>
  <c r="H36" i="10"/>
  <c r="G36" i="10"/>
  <c r="J36" i="10" s="1"/>
  <c r="K36" i="10" s="1"/>
  <c r="J35" i="10"/>
  <c r="K35" i="10" s="1"/>
  <c r="I35" i="10"/>
  <c r="H35" i="10"/>
  <c r="G35" i="10"/>
  <c r="K34" i="10"/>
  <c r="I34" i="10"/>
  <c r="H34" i="10"/>
  <c r="G34" i="10"/>
  <c r="J34" i="10" s="1"/>
  <c r="I33" i="10"/>
  <c r="H33" i="10"/>
  <c r="G33" i="10"/>
  <c r="J33" i="10" s="1"/>
  <c r="K33" i="10" s="1"/>
  <c r="I32" i="10"/>
  <c r="H32" i="10"/>
  <c r="J32" i="10" s="1"/>
  <c r="K32" i="10" s="1"/>
  <c r="G32" i="10"/>
  <c r="I31" i="10"/>
  <c r="H31" i="10"/>
  <c r="G31" i="10"/>
  <c r="J31" i="10" s="1"/>
  <c r="K31" i="10" s="1"/>
  <c r="K30" i="10"/>
  <c r="J30" i="10"/>
  <c r="I30" i="10"/>
  <c r="H30" i="10"/>
  <c r="G30" i="10"/>
  <c r="K29" i="10"/>
  <c r="I29" i="10"/>
  <c r="H29" i="10"/>
  <c r="G29" i="10"/>
  <c r="J29" i="10" s="1"/>
  <c r="I28" i="10"/>
  <c r="H28" i="10"/>
  <c r="J28" i="10" s="1"/>
  <c r="K28" i="10" s="1"/>
  <c r="G28" i="10"/>
  <c r="J27" i="10"/>
  <c r="K27" i="10" s="1"/>
  <c r="I27" i="10"/>
  <c r="I37" i="10" s="1"/>
  <c r="H27" i="10"/>
  <c r="H37" i="10" s="1"/>
  <c r="G27" i="10"/>
  <c r="G37" i="10" s="1"/>
  <c r="I26" i="10"/>
  <c r="H26" i="10"/>
  <c r="G26" i="10"/>
  <c r="J26" i="10" s="1"/>
  <c r="K26" i="10" s="1"/>
  <c r="K25" i="10"/>
  <c r="I25" i="10"/>
  <c r="H25" i="10"/>
  <c r="G25" i="10"/>
  <c r="J25" i="10" s="1"/>
  <c r="I24" i="10"/>
  <c r="H24" i="10"/>
  <c r="J24" i="10" s="1"/>
  <c r="K24" i="10" s="1"/>
  <c r="G24" i="10"/>
  <c r="I23" i="10"/>
  <c r="H23" i="10"/>
  <c r="G23" i="10"/>
  <c r="I22" i="10"/>
  <c r="H22" i="10"/>
  <c r="G22" i="10"/>
  <c r="I21" i="10"/>
  <c r="H21" i="10"/>
  <c r="G21" i="10"/>
  <c r="I20" i="10"/>
  <c r="H20" i="10"/>
  <c r="G20" i="10"/>
  <c r="I19" i="10"/>
  <c r="H19" i="10"/>
  <c r="G19" i="10"/>
  <c r="O18" i="10"/>
  <c r="N18" i="10"/>
  <c r="M18" i="10"/>
  <c r="F18" i="10"/>
  <c r="C18" i="10"/>
  <c r="I17" i="10"/>
  <c r="H17" i="10"/>
  <c r="G17" i="10"/>
  <c r="I16" i="10"/>
  <c r="H16" i="10"/>
  <c r="G16" i="10"/>
  <c r="I15" i="10"/>
  <c r="I18" i="10" s="1"/>
  <c r="H15" i="10"/>
  <c r="G15" i="10"/>
  <c r="I14" i="10"/>
  <c r="H14" i="10"/>
  <c r="G14" i="10"/>
  <c r="I13" i="10"/>
  <c r="H13" i="10"/>
  <c r="H18" i="10" s="1"/>
  <c r="G13" i="10"/>
  <c r="G18" i="10" s="1"/>
  <c r="I12" i="10"/>
  <c r="H12" i="10"/>
  <c r="G12" i="10"/>
  <c r="I11" i="10"/>
  <c r="H11" i="10"/>
  <c r="G11" i="10"/>
  <c r="E47" i="11" l="1"/>
  <c r="K46" i="11"/>
  <c r="G46" i="11"/>
  <c r="G47" i="11" s="1"/>
  <c r="G45" i="11"/>
  <c r="J45" i="11" s="1"/>
  <c r="K45" i="11" s="1"/>
  <c r="F47" i="11"/>
  <c r="J47" i="11" s="1"/>
  <c r="J46" i="11"/>
  <c r="J37" i="10"/>
  <c r="K37" i="10" s="1"/>
  <c r="I46" i="10"/>
  <c r="I47" i="10" s="1"/>
  <c r="I45" i="10"/>
  <c r="H46" i="10"/>
  <c r="H47" i="10" s="1"/>
  <c r="H45" i="10"/>
  <c r="E46" i="10"/>
  <c r="E47" i="10" s="1"/>
  <c r="N46" i="10"/>
  <c r="N47" i="10" s="1"/>
  <c r="F46" i="10"/>
  <c r="O46" i="10"/>
  <c r="O47" i="10" s="1"/>
  <c r="G43" i="10"/>
  <c r="J43" i="10"/>
  <c r="K43" i="10" s="1"/>
  <c r="K47" i="11" l="1"/>
  <c r="F47" i="10"/>
  <c r="J47" i="10" s="1"/>
  <c r="K47" i="10" s="1"/>
  <c r="J46" i="10"/>
  <c r="K46" i="10" s="1"/>
  <c r="G46" i="10"/>
  <c r="G47" i="10" s="1"/>
  <c r="G45" i="10"/>
  <c r="J45" i="10" s="1"/>
  <c r="K45" i="10" s="1"/>
  <c r="N45" i="9" l="1"/>
  <c r="E45" i="9"/>
  <c r="O43" i="9"/>
  <c r="O45" i="9" s="1"/>
  <c r="N43" i="9"/>
  <c r="N46" i="9" s="1"/>
  <c r="N47" i="9" s="1"/>
  <c r="M43" i="9"/>
  <c r="M45" i="9" s="1"/>
  <c r="F43" i="9"/>
  <c r="F45" i="9" s="1"/>
  <c r="E43" i="9"/>
  <c r="E46" i="9" s="1"/>
  <c r="D43" i="9"/>
  <c r="D45" i="9" s="1"/>
  <c r="C43" i="9"/>
  <c r="C45" i="9" s="1"/>
  <c r="J42" i="9"/>
  <c r="K42" i="9" s="1"/>
  <c r="I42" i="9"/>
  <c r="H42" i="9"/>
  <c r="G42" i="9"/>
  <c r="I41" i="9"/>
  <c r="H41" i="9"/>
  <c r="G41" i="9"/>
  <c r="J41" i="9" s="1"/>
  <c r="K41" i="9" s="1"/>
  <c r="K40" i="9"/>
  <c r="J40" i="9"/>
  <c r="I40" i="9"/>
  <c r="H40" i="9"/>
  <c r="G40" i="9"/>
  <c r="I39" i="9"/>
  <c r="I43" i="9" s="1"/>
  <c r="H39" i="9"/>
  <c r="G39" i="9"/>
  <c r="J39" i="9" s="1"/>
  <c r="K39" i="9" s="1"/>
  <c r="K38" i="9"/>
  <c r="I38" i="9"/>
  <c r="H38" i="9"/>
  <c r="H43" i="9" s="1"/>
  <c r="G38" i="9"/>
  <c r="O37" i="9"/>
  <c r="N37" i="9"/>
  <c r="M37" i="9"/>
  <c r="F37" i="9"/>
  <c r="E37" i="9"/>
  <c r="D37" i="9"/>
  <c r="C37" i="9"/>
  <c r="I36" i="9"/>
  <c r="H36" i="9"/>
  <c r="G36" i="9"/>
  <c r="J36" i="9" s="1"/>
  <c r="K36" i="9" s="1"/>
  <c r="I35" i="9"/>
  <c r="J35" i="9" s="1"/>
  <c r="K35" i="9" s="1"/>
  <c r="H35" i="9"/>
  <c r="G35" i="9"/>
  <c r="K34" i="9"/>
  <c r="I34" i="9"/>
  <c r="H34" i="9"/>
  <c r="G34" i="9"/>
  <c r="J34" i="9" s="1"/>
  <c r="I33" i="9"/>
  <c r="H33" i="9"/>
  <c r="J33" i="9" s="1"/>
  <c r="K33" i="9" s="1"/>
  <c r="G33" i="9"/>
  <c r="I32" i="9"/>
  <c r="H32" i="9"/>
  <c r="J32" i="9" s="1"/>
  <c r="K32" i="9" s="1"/>
  <c r="G32" i="9"/>
  <c r="I31" i="9"/>
  <c r="H31" i="9"/>
  <c r="G31" i="9"/>
  <c r="J31" i="9" s="1"/>
  <c r="K31" i="9" s="1"/>
  <c r="J30" i="9"/>
  <c r="K30" i="9" s="1"/>
  <c r="I30" i="9"/>
  <c r="H30" i="9"/>
  <c r="G30" i="9"/>
  <c r="K29" i="9"/>
  <c r="I29" i="9"/>
  <c r="H29" i="9"/>
  <c r="G29" i="9"/>
  <c r="J29" i="9" s="1"/>
  <c r="I28" i="9"/>
  <c r="H28" i="9"/>
  <c r="H37" i="9" s="1"/>
  <c r="G28" i="9"/>
  <c r="J28" i="9" s="1"/>
  <c r="K28" i="9" s="1"/>
  <c r="I27" i="9"/>
  <c r="J27" i="9" s="1"/>
  <c r="K27" i="9" s="1"/>
  <c r="H27" i="9"/>
  <c r="G27" i="9"/>
  <c r="G37" i="9" s="1"/>
  <c r="I26" i="9"/>
  <c r="H26" i="9"/>
  <c r="J26" i="9" s="1"/>
  <c r="K26" i="9" s="1"/>
  <c r="G26" i="9"/>
  <c r="K25" i="9"/>
  <c r="I25" i="9"/>
  <c r="H25" i="9"/>
  <c r="G25" i="9"/>
  <c r="J25" i="9" s="1"/>
  <c r="I24" i="9"/>
  <c r="H24" i="9"/>
  <c r="J24" i="9" s="1"/>
  <c r="K24" i="9" s="1"/>
  <c r="G24" i="9"/>
  <c r="I23" i="9"/>
  <c r="H23" i="9"/>
  <c r="G23" i="9"/>
  <c r="I22" i="9"/>
  <c r="H22" i="9"/>
  <c r="G22" i="9"/>
  <c r="I21" i="9"/>
  <c r="H21" i="9"/>
  <c r="G21" i="9"/>
  <c r="I20" i="9"/>
  <c r="H20" i="9"/>
  <c r="G20" i="9"/>
  <c r="I19" i="9"/>
  <c r="H19" i="9"/>
  <c r="G19" i="9"/>
  <c r="O18" i="9"/>
  <c r="N18" i="9"/>
  <c r="M18" i="9"/>
  <c r="G18" i="9"/>
  <c r="F18" i="9"/>
  <c r="C18" i="9"/>
  <c r="I17" i="9"/>
  <c r="H17" i="9"/>
  <c r="G17" i="9"/>
  <c r="I16" i="9"/>
  <c r="I18" i="9" s="1"/>
  <c r="H16" i="9"/>
  <c r="G16" i="9"/>
  <c r="I15" i="9"/>
  <c r="H15" i="9"/>
  <c r="G15" i="9"/>
  <c r="I14" i="9"/>
  <c r="H14" i="9"/>
  <c r="G14" i="9"/>
  <c r="I13" i="9"/>
  <c r="H13" i="9"/>
  <c r="H18" i="9" s="1"/>
  <c r="G13" i="9"/>
  <c r="I12" i="9"/>
  <c r="H12" i="9"/>
  <c r="G12" i="9"/>
  <c r="I11" i="9"/>
  <c r="H11" i="9"/>
  <c r="G11" i="9"/>
  <c r="J37" i="9" l="1"/>
  <c r="K37" i="9" s="1"/>
  <c r="H46" i="9"/>
  <c r="H47" i="9" s="1"/>
  <c r="H45" i="9"/>
  <c r="I46" i="9"/>
  <c r="I47" i="9" s="1"/>
  <c r="I45" i="9"/>
  <c r="E47" i="9"/>
  <c r="K46" i="9"/>
  <c r="C46" i="9"/>
  <c r="C47" i="9" s="1"/>
  <c r="I37" i="9"/>
  <c r="D46" i="9"/>
  <c r="D47" i="9" s="1"/>
  <c r="M46" i="9"/>
  <c r="M47" i="9" s="1"/>
  <c r="J38" i="9"/>
  <c r="F46" i="9"/>
  <c r="O46" i="9"/>
  <c r="O47" i="9" s="1"/>
  <c r="G43" i="9"/>
  <c r="J43" i="9"/>
  <c r="K43" i="9" s="1"/>
  <c r="F47" i="9" l="1"/>
  <c r="G46" i="9"/>
  <c r="G47" i="9" s="1"/>
  <c r="G45" i="9"/>
  <c r="J45" i="9" s="1"/>
  <c r="K45" i="9" s="1"/>
  <c r="J46" i="9" l="1"/>
  <c r="J47" i="9"/>
  <c r="K47" i="9" s="1"/>
  <c r="O45" i="7" l="1"/>
  <c r="F45" i="7"/>
  <c r="O43" i="7"/>
  <c r="O46" i="7" s="1"/>
  <c r="O47" i="7" s="1"/>
  <c r="N43" i="7"/>
  <c r="N45" i="7" s="1"/>
  <c r="M43" i="7"/>
  <c r="M45" i="7" s="1"/>
  <c r="F43" i="7"/>
  <c r="F46" i="7" s="1"/>
  <c r="E43" i="7"/>
  <c r="E45" i="7" s="1"/>
  <c r="D43" i="7"/>
  <c r="D45" i="7" s="1"/>
  <c r="C43" i="7"/>
  <c r="C45" i="7" s="1"/>
  <c r="I42" i="7"/>
  <c r="H42" i="7"/>
  <c r="G42" i="7"/>
  <c r="J42" i="7" s="1"/>
  <c r="K42" i="7" s="1"/>
  <c r="J41" i="7"/>
  <c r="K41" i="7" s="1"/>
  <c r="I41" i="7"/>
  <c r="H41" i="7"/>
  <c r="G41" i="7"/>
  <c r="K40" i="7"/>
  <c r="I40" i="7"/>
  <c r="H40" i="7"/>
  <c r="G40" i="7"/>
  <c r="J40" i="7" s="1"/>
  <c r="I39" i="7"/>
  <c r="H39" i="7"/>
  <c r="J39" i="7" s="1"/>
  <c r="K39" i="7" s="1"/>
  <c r="G39" i="7"/>
  <c r="I38" i="7"/>
  <c r="I43" i="7" s="1"/>
  <c r="H38" i="7"/>
  <c r="H43" i="7" s="1"/>
  <c r="G38" i="7"/>
  <c r="G43" i="7" s="1"/>
  <c r="O37" i="7"/>
  <c r="N37" i="7"/>
  <c r="M37" i="7"/>
  <c r="F37" i="7"/>
  <c r="E37" i="7"/>
  <c r="D37" i="7"/>
  <c r="I36" i="7"/>
  <c r="H36" i="7"/>
  <c r="G36" i="7"/>
  <c r="J36" i="7" s="1"/>
  <c r="K36" i="7" s="1"/>
  <c r="J35" i="7"/>
  <c r="K35" i="7" s="1"/>
  <c r="I35" i="7"/>
  <c r="H35" i="7"/>
  <c r="G35" i="7"/>
  <c r="K34" i="7"/>
  <c r="I34" i="7"/>
  <c r="H34" i="7"/>
  <c r="G34" i="7"/>
  <c r="J34" i="7" s="1"/>
  <c r="I33" i="7"/>
  <c r="H33" i="7"/>
  <c r="J33" i="7" s="1"/>
  <c r="K33" i="7" s="1"/>
  <c r="G33" i="7"/>
  <c r="I32" i="7"/>
  <c r="H32" i="7"/>
  <c r="G32" i="7"/>
  <c r="J32" i="7" s="1"/>
  <c r="K32" i="7" s="1"/>
  <c r="J31" i="7"/>
  <c r="K31" i="7" s="1"/>
  <c r="I31" i="7"/>
  <c r="H31" i="7"/>
  <c r="G31" i="7"/>
  <c r="I30" i="7"/>
  <c r="H30" i="7"/>
  <c r="G30" i="7"/>
  <c r="J30" i="7" s="1"/>
  <c r="K30" i="7" s="1"/>
  <c r="K29" i="7"/>
  <c r="I29" i="7"/>
  <c r="H29" i="7"/>
  <c r="J29" i="7" s="1"/>
  <c r="G29" i="7"/>
  <c r="I28" i="7"/>
  <c r="I37" i="7" s="1"/>
  <c r="H28" i="7"/>
  <c r="G28" i="7"/>
  <c r="J28" i="7" s="1"/>
  <c r="K28" i="7" s="1"/>
  <c r="J27" i="7"/>
  <c r="K27" i="7" s="1"/>
  <c r="I27" i="7"/>
  <c r="H27" i="7"/>
  <c r="H37" i="7" s="1"/>
  <c r="G27" i="7"/>
  <c r="G37" i="7" s="1"/>
  <c r="I26" i="7"/>
  <c r="H26" i="7"/>
  <c r="G26" i="7"/>
  <c r="J26" i="7" s="1"/>
  <c r="K26" i="7" s="1"/>
  <c r="I25" i="7"/>
  <c r="H25" i="7"/>
  <c r="G25" i="7"/>
  <c r="J25" i="7" s="1"/>
  <c r="I24" i="7"/>
  <c r="H24" i="7"/>
  <c r="J24" i="7" s="1"/>
  <c r="K24" i="7" s="1"/>
  <c r="G24" i="7"/>
  <c r="I23" i="7"/>
  <c r="H23" i="7"/>
  <c r="G23" i="7"/>
  <c r="I22" i="7"/>
  <c r="H22" i="7"/>
  <c r="G22" i="7"/>
  <c r="I21" i="7"/>
  <c r="H21" i="7"/>
  <c r="G21" i="7"/>
  <c r="I20" i="7"/>
  <c r="H20" i="7"/>
  <c r="G20" i="7"/>
  <c r="I19" i="7"/>
  <c r="H19" i="7"/>
  <c r="G19" i="7"/>
  <c r="O18" i="7"/>
  <c r="N18" i="7"/>
  <c r="M18" i="7"/>
  <c r="F18" i="7"/>
  <c r="C18" i="7"/>
  <c r="I17" i="7"/>
  <c r="H17" i="7"/>
  <c r="G17" i="7"/>
  <c r="I16" i="7"/>
  <c r="I18" i="7" s="1"/>
  <c r="H16" i="7"/>
  <c r="G16" i="7"/>
  <c r="I15" i="7"/>
  <c r="H15" i="7"/>
  <c r="H18" i="7" s="1"/>
  <c r="G15" i="7"/>
  <c r="I14" i="7"/>
  <c r="H14" i="7"/>
  <c r="G14" i="7"/>
  <c r="G18" i="7" s="1"/>
  <c r="I13" i="7"/>
  <c r="H13" i="7"/>
  <c r="G13" i="7"/>
  <c r="I12" i="7"/>
  <c r="H12" i="7"/>
  <c r="G12" i="7"/>
  <c r="I11" i="7"/>
  <c r="H11" i="7"/>
  <c r="G11" i="7"/>
  <c r="F47" i="7" l="1"/>
  <c r="J37" i="7"/>
  <c r="K37" i="7" s="1"/>
  <c r="I46" i="7"/>
  <c r="I47" i="7" s="1"/>
  <c r="I45" i="7"/>
  <c r="J43" i="7"/>
  <c r="K43" i="7" s="1"/>
  <c r="G46" i="7"/>
  <c r="G47" i="7" s="1"/>
  <c r="G45" i="7"/>
  <c r="J45" i="7" s="1"/>
  <c r="K45" i="7" s="1"/>
  <c r="H46" i="7"/>
  <c r="H47" i="7" s="1"/>
  <c r="H45" i="7"/>
  <c r="C46" i="7"/>
  <c r="C47" i="7" s="1"/>
  <c r="J38" i="7"/>
  <c r="K38" i="7" s="1"/>
  <c r="E46" i="7"/>
  <c r="N46" i="7"/>
  <c r="N47" i="7" s="1"/>
  <c r="D46" i="7"/>
  <c r="D47" i="7" s="1"/>
  <c r="M46" i="7"/>
  <c r="M47" i="7" s="1"/>
  <c r="C57" i="5"/>
  <c r="C52" i="5"/>
  <c r="E52" i="5" s="1"/>
  <c r="C41" i="6"/>
  <c r="C35" i="6"/>
  <c r="E47" i="7" l="1"/>
  <c r="J46" i="7"/>
  <c r="K46" i="7" s="1"/>
  <c r="J47" i="7"/>
  <c r="K47" i="7" s="1"/>
  <c r="H523" i="2"/>
  <c r="H517" i="2"/>
  <c r="H286" i="2"/>
  <c r="H246" i="2"/>
  <c r="H203" i="2"/>
  <c r="H159" i="2"/>
  <c r="H50" i="2"/>
  <c r="H74" i="2"/>
  <c r="G507" i="2" l="1"/>
  <c r="H506" i="2"/>
  <c r="H505" i="2"/>
  <c r="H405" i="2"/>
  <c r="H342" i="2" l="1"/>
  <c r="H109" i="2"/>
  <c r="H30" i="2"/>
  <c r="G229" i="3" l="1"/>
  <c r="H423" i="2" l="1"/>
  <c r="H422" i="2"/>
  <c r="H421" i="2"/>
  <c r="H420" i="2"/>
  <c r="H331" i="2" l="1"/>
  <c r="H345" i="2" l="1"/>
  <c r="G183" i="3" l="1"/>
  <c r="H457" i="2" l="1"/>
  <c r="H441" i="2"/>
  <c r="H440" i="2"/>
  <c r="H444" i="2"/>
  <c r="H443" i="2"/>
  <c r="H367" i="2" l="1"/>
  <c r="H366" i="2"/>
  <c r="H364" i="2"/>
  <c r="G50" i="2" l="1"/>
  <c r="H34" i="2"/>
  <c r="H20" i="2"/>
  <c r="E50" i="2" l="1"/>
  <c r="H461" i="2" l="1"/>
  <c r="H442" i="2"/>
  <c r="H335" i="2"/>
  <c r="H223" i="2"/>
  <c r="F50" i="2"/>
  <c r="H400" i="2" l="1"/>
  <c r="H356" i="2"/>
  <c r="H215" i="2" l="1"/>
  <c r="H149" i="2" l="1"/>
  <c r="H9" i="2"/>
  <c r="H350" i="2" l="1"/>
  <c r="H177" i="2"/>
  <c r="G196" i="3" l="1"/>
  <c r="G79" i="3"/>
  <c r="G59" i="3"/>
  <c r="H45" i="2" l="1"/>
  <c r="H26" i="2"/>
  <c r="H396" i="2" l="1"/>
  <c r="G215" i="3" l="1"/>
  <c r="H359" i="2" l="1"/>
  <c r="H330" i="2"/>
  <c r="H43" i="2" l="1"/>
  <c r="H40" i="2"/>
  <c r="H418" i="2" l="1"/>
  <c r="H417" i="2"/>
  <c r="H18" i="2"/>
  <c r="H340" i="2" l="1"/>
  <c r="H339" i="2"/>
  <c r="H102" i="2"/>
  <c r="G29" i="3" l="1"/>
  <c r="G28" i="3"/>
  <c r="D30" i="3"/>
  <c r="H449" i="2"/>
  <c r="H411" i="2"/>
  <c r="H410" i="2"/>
  <c r="H416" i="2"/>
  <c r="H432" i="2"/>
  <c r="H124" i="2"/>
  <c r="H57" i="2" l="1"/>
  <c r="D18" i="4" l="1"/>
  <c r="H460" i="2" l="1"/>
  <c r="H222" i="2" l="1"/>
  <c r="G203" i="2"/>
  <c r="F203" i="2"/>
  <c r="E203" i="2"/>
  <c r="H202" i="2"/>
  <c r="H127" i="2"/>
  <c r="H430" i="2" l="1"/>
  <c r="H427" i="2"/>
  <c r="H182" i="2"/>
  <c r="G74" i="2"/>
  <c r="F74" i="2"/>
  <c r="E74" i="2"/>
  <c r="G253" i="3" l="1"/>
  <c r="G23" i="3"/>
  <c r="H17" i="2" l="1"/>
  <c r="H425" i="2" l="1"/>
  <c r="H424" i="2"/>
  <c r="G98" i="3" l="1"/>
  <c r="H409" i="2"/>
  <c r="H402" i="2"/>
  <c r="H398" i="2" l="1"/>
  <c r="H452" i="2" l="1"/>
  <c r="H229" i="2"/>
  <c r="E18" i="4" l="1"/>
  <c r="G112" i="3" l="1"/>
  <c r="G17" i="3" l="1"/>
  <c r="H431" i="2" l="1"/>
  <c r="F119" i="3" l="1"/>
  <c r="G546" i="2" l="1"/>
  <c r="H98" i="2"/>
  <c r="H122" i="2"/>
  <c r="H110" i="2"/>
  <c r="H108" i="2"/>
  <c r="H107" i="2"/>
  <c r="H32" i="2"/>
  <c r="H25" i="2"/>
  <c r="H22" i="2"/>
  <c r="H15" i="2"/>
  <c r="H446" i="2" l="1"/>
  <c r="H349" i="2"/>
  <c r="H213" i="2"/>
  <c r="H139" i="2"/>
  <c r="G191" i="3" l="1"/>
  <c r="H458" i="2"/>
  <c r="H434" i="2" l="1"/>
  <c r="H433" i="2"/>
  <c r="H347" i="2"/>
  <c r="H217" i="2"/>
  <c r="H138" i="2"/>
  <c r="H137" i="2"/>
  <c r="H73" i="2"/>
  <c r="H69" i="2"/>
  <c r="H35" i="2"/>
  <c r="G99" i="3" l="1"/>
  <c r="H397" i="2" l="1"/>
  <c r="H317" i="2"/>
  <c r="H278" i="2"/>
  <c r="H39" i="2"/>
  <c r="G264" i="3" l="1"/>
  <c r="F102" i="3"/>
  <c r="D102" i="3"/>
  <c r="E102" i="3"/>
  <c r="G86" i="3"/>
  <c r="G74" i="3"/>
  <c r="G27" i="3"/>
  <c r="H429" i="2"/>
  <c r="H404" i="2"/>
  <c r="H403" i="2"/>
  <c r="H369" i="2"/>
  <c r="H341" i="2"/>
  <c r="H338" i="2"/>
  <c r="H332" i="2"/>
  <c r="H23" i="2"/>
  <c r="H21" i="2"/>
  <c r="H14" i="2"/>
  <c r="G102" i="3" l="1"/>
  <c r="H337" i="2"/>
  <c r="H316" i="2"/>
  <c r="H329" i="2" l="1"/>
  <c r="H244" i="2" l="1"/>
  <c r="H60" i="2"/>
  <c r="H38" i="2"/>
  <c r="H346" i="2" l="1"/>
  <c r="H328" i="2"/>
  <c r="H306" i="2"/>
  <c r="H126" i="2" l="1"/>
  <c r="H19" i="2" l="1"/>
  <c r="H13" i="2"/>
  <c r="H56" i="2" l="1"/>
  <c r="H498" i="2" l="1"/>
  <c r="H279" i="2"/>
  <c r="H136" i="2" l="1"/>
  <c r="G65" i="3" l="1"/>
  <c r="H426" i="2" l="1"/>
  <c r="H419" i="2"/>
  <c r="H415" i="2"/>
  <c r="H414" i="2"/>
  <c r="H413" i="2"/>
  <c r="H361" i="2" l="1"/>
  <c r="H284" i="2" l="1"/>
  <c r="H269" i="2"/>
  <c r="H152" i="2"/>
  <c r="G186" i="3" l="1"/>
  <c r="H374" i="2"/>
  <c r="H360" i="2"/>
  <c r="H268" i="2"/>
  <c r="H220" i="2" l="1"/>
  <c r="G152" i="3" l="1"/>
  <c r="H67" i="2" l="1"/>
  <c r="H33" i="2"/>
  <c r="H324" i="2" l="1"/>
  <c r="H323" i="2"/>
  <c r="H72" i="2"/>
  <c r="H355" i="2" l="1"/>
  <c r="H314" i="2"/>
  <c r="H226" i="2"/>
  <c r="H88" i="2" l="1"/>
  <c r="G26" i="3" l="1"/>
  <c r="H373" i="2" l="1"/>
  <c r="H320" i="2" l="1"/>
  <c r="H214" i="2" l="1"/>
  <c r="H64" i="2"/>
  <c r="H41" i="2"/>
  <c r="H24" i="2"/>
  <c r="H12" i="2"/>
  <c r="G286" i="2" l="1"/>
  <c r="E286" i="2"/>
  <c r="F286" i="2"/>
  <c r="H285" i="2"/>
  <c r="H135" i="2"/>
  <c r="H68" i="2" l="1"/>
  <c r="H48" i="2"/>
  <c r="H11" i="2" l="1"/>
  <c r="H10" i="2"/>
  <c r="H539" i="2"/>
  <c r="G159" i="2" l="1"/>
  <c r="G246" i="2"/>
  <c r="G386" i="2"/>
  <c r="G517" i="2"/>
  <c r="H27" i="2"/>
  <c r="H29" i="2"/>
  <c r="H31" i="2"/>
  <c r="H36" i="2"/>
  <c r="H37" i="2"/>
  <c r="H42" i="2"/>
  <c r="H44" i="2"/>
  <c r="H46" i="2"/>
  <c r="H47" i="2"/>
  <c r="H49" i="2"/>
  <c r="H58" i="2"/>
  <c r="H59" i="2"/>
  <c r="H61" i="2"/>
  <c r="H62" i="2"/>
  <c r="H63" i="2"/>
  <c r="H65" i="2"/>
  <c r="H66" i="2"/>
  <c r="H70" i="2"/>
  <c r="H71" i="2"/>
  <c r="H156" i="2"/>
  <c r="G523" i="2" l="1"/>
  <c r="H475" i="2" l="1"/>
  <c r="H476" i="2"/>
  <c r="H184" i="2"/>
  <c r="F30" i="3" l="1"/>
  <c r="H134" i="2" l="1"/>
  <c r="H140" i="2"/>
  <c r="H381" i="2" l="1"/>
  <c r="H365" i="2"/>
  <c r="H273" i="2"/>
  <c r="H200" i="2"/>
  <c r="H185" i="2"/>
  <c r="H153" i="2"/>
  <c r="H141" i="2"/>
  <c r="G252" i="3" l="1"/>
  <c r="G61" i="3" l="1"/>
  <c r="G66" i="3"/>
  <c r="G57" i="3"/>
  <c r="F67" i="3"/>
  <c r="E67" i="3"/>
  <c r="D67" i="3"/>
  <c r="G64" i="3"/>
  <c r="G63" i="3"/>
  <c r="G62" i="3"/>
  <c r="G60" i="3"/>
  <c r="G58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E30" i="3"/>
  <c r="G30" i="3" s="1"/>
  <c r="H459" i="2"/>
  <c r="H276" i="2"/>
  <c r="H97" i="2"/>
  <c r="G67" i="3" l="1"/>
  <c r="G77" i="3"/>
  <c r="H455" i="2" l="1"/>
  <c r="H448" i="2"/>
  <c r="H191" i="2"/>
  <c r="H190" i="2"/>
  <c r="H174" i="2"/>
  <c r="H28" i="2"/>
  <c r="G251" i="3" l="1"/>
  <c r="H447" i="2" l="1"/>
  <c r="H436" i="2"/>
  <c r="H371" i="2"/>
  <c r="H101" i="2" l="1"/>
  <c r="G212" i="3" l="1"/>
  <c r="G185" i="3"/>
  <c r="G178" i="3"/>
  <c r="G155" i="3"/>
  <c r="H463" i="2" l="1"/>
  <c r="H462" i="2"/>
  <c r="H267" i="2"/>
  <c r="H504" i="2" l="1"/>
  <c r="H456" i="2"/>
  <c r="H450" i="2"/>
  <c r="H406" i="2" l="1"/>
  <c r="H265" i="2"/>
  <c r="F17" i="4" l="1"/>
  <c r="F13" i="4"/>
  <c r="F12" i="4"/>
  <c r="F11" i="4"/>
  <c r="G179" i="3" l="1"/>
  <c r="H439" i="2" l="1"/>
  <c r="H351" i="2"/>
  <c r="H327" i="2" l="1"/>
  <c r="H233" i="2"/>
  <c r="H172" i="2" l="1"/>
  <c r="H348" i="2" l="1"/>
  <c r="H187" i="2"/>
  <c r="H125" i="2"/>
  <c r="H96" i="2"/>
  <c r="F131" i="3" l="1"/>
  <c r="D131" i="3"/>
  <c r="E131" i="3"/>
  <c r="G130" i="3"/>
  <c r="G131" i="3" l="1"/>
  <c r="G15" i="3"/>
  <c r="H445" i="2"/>
  <c r="H158" i="2"/>
  <c r="G192" i="3" l="1"/>
  <c r="G76" i="3" l="1"/>
  <c r="G20" i="3"/>
  <c r="G16" i="3"/>
  <c r="H170" i="2" l="1"/>
  <c r="E14" i="4" l="1"/>
  <c r="G222" i="3" l="1"/>
  <c r="G198" i="3"/>
  <c r="G85" i="3" l="1"/>
  <c r="G83" i="3"/>
  <c r="G10" i="3"/>
  <c r="H312" i="2"/>
  <c r="H193" i="2"/>
  <c r="H171" i="2"/>
  <c r="G21" i="3" l="1"/>
  <c r="H319" i="2" l="1"/>
  <c r="H192" i="2"/>
  <c r="F159" i="2"/>
  <c r="E159" i="2"/>
  <c r="H157" i="2"/>
  <c r="H83" i="2" l="1"/>
  <c r="H82" i="2"/>
  <c r="F272" i="3" l="1"/>
  <c r="F203" i="3"/>
  <c r="F157" i="3"/>
  <c r="G14" i="3"/>
  <c r="F278" i="3" l="1"/>
  <c r="F517" i="2"/>
  <c r="E517" i="2"/>
  <c r="H516" i="2"/>
  <c r="H513" i="2"/>
  <c r="H438" i="2" l="1"/>
  <c r="H437" i="2"/>
  <c r="H435" i="2"/>
  <c r="H428" i="2"/>
  <c r="H412" i="2"/>
  <c r="H407" i="2"/>
  <c r="H401" i="2"/>
  <c r="H399" i="2"/>
  <c r="H384" i="2"/>
  <c r="H353" i="2"/>
  <c r="H368" i="2"/>
  <c r="H363" i="2"/>
  <c r="H362" i="2"/>
  <c r="H358" i="2"/>
  <c r="H357" i="2"/>
  <c r="H354" i="2"/>
  <c r="H352" i="2"/>
  <c r="H344" i="2"/>
  <c r="H343" i="2"/>
  <c r="H336" i="2"/>
  <c r="H334" i="2"/>
  <c r="H333" i="2"/>
  <c r="H326" i="2"/>
  <c r="H325" i="2"/>
  <c r="H322" i="2"/>
  <c r="H321" i="2"/>
  <c r="H318" i="2"/>
  <c r="H280" i="2" l="1"/>
  <c r="H277" i="2"/>
  <c r="H275" i="2"/>
  <c r="H274" i="2"/>
  <c r="H270" i="2"/>
  <c r="H263" i="2"/>
  <c r="H262" i="2"/>
  <c r="H261" i="2"/>
  <c r="H260" i="2"/>
  <c r="H201" i="2" l="1"/>
  <c r="H199" i="2"/>
  <c r="H99" i="2" l="1"/>
  <c r="H540" i="2" l="1"/>
  <c r="C18" i="4" l="1"/>
  <c r="F16" i="4"/>
  <c r="D14" i="4"/>
  <c r="F14" i="4" s="1"/>
  <c r="C14" i="4"/>
  <c r="F10" i="4"/>
  <c r="F18" i="4" l="1"/>
  <c r="G271" i="3"/>
  <c r="G270" i="3"/>
  <c r="G269" i="3"/>
  <c r="G268" i="3"/>
  <c r="G267" i="3"/>
  <c r="G266" i="3"/>
  <c r="G265" i="3"/>
  <c r="G263" i="3" l="1"/>
  <c r="G262" i="3"/>
  <c r="G261" i="3"/>
  <c r="G260" i="3"/>
  <c r="G259" i="3"/>
  <c r="G258" i="3"/>
  <c r="G257" i="3"/>
  <c r="G256" i="3"/>
  <c r="G255" i="3"/>
  <c r="G254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8" i="3"/>
  <c r="G227" i="3"/>
  <c r="G226" i="3"/>
  <c r="G225" i="3"/>
  <c r="G224" i="3"/>
  <c r="G223" i="3"/>
  <c r="G221" i="3"/>
  <c r="G220" i="3"/>
  <c r="G219" i="3"/>
  <c r="G218" i="3"/>
  <c r="G217" i="3"/>
  <c r="G216" i="3"/>
  <c r="G214" i="3"/>
  <c r="G213" i="3"/>
  <c r="G211" i="3"/>
  <c r="G202" i="3"/>
  <c r="G201" i="3"/>
  <c r="G200" i="3"/>
  <c r="G199" i="3"/>
  <c r="G197" i="3"/>
  <c r="G195" i="3"/>
  <c r="G194" i="3"/>
  <c r="G193" i="3"/>
  <c r="G190" i="3"/>
  <c r="G189" i="3"/>
  <c r="G188" i="3"/>
  <c r="G187" i="3"/>
  <c r="G184" i="3"/>
  <c r="G182" i="3"/>
  <c r="G181" i="3"/>
  <c r="G180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56" i="3"/>
  <c r="G154" i="3"/>
  <c r="G153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29" i="3"/>
  <c r="G128" i="3"/>
  <c r="G127" i="3"/>
  <c r="G126" i="3"/>
  <c r="G125" i="3"/>
  <c r="G116" i="3" l="1"/>
  <c r="G115" i="3"/>
  <c r="G114" i="3"/>
  <c r="G113" i="3"/>
  <c r="G111" i="3"/>
  <c r="G110" i="3"/>
  <c r="G109" i="3"/>
  <c r="G101" i="3"/>
  <c r="G100" i="3"/>
  <c r="G97" i="3"/>
  <c r="G96" i="3"/>
  <c r="G95" i="3"/>
  <c r="G94" i="3"/>
  <c r="G93" i="3"/>
  <c r="G92" i="3"/>
  <c r="G91" i="3"/>
  <c r="G90" i="3"/>
  <c r="G89" i="3"/>
  <c r="G88" i="3"/>
  <c r="G87" i="3"/>
  <c r="G84" i="3"/>
  <c r="G82" i="3"/>
  <c r="G81" i="3"/>
  <c r="G80" i="3"/>
  <c r="G78" i="3"/>
  <c r="G75" i="3"/>
  <c r="H544" i="2" l="1"/>
  <c r="H543" i="2"/>
  <c r="H542" i="2"/>
  <c r="H541" i="2"/>
  <c r="H538" i="2"/>
  <c r="H502" i="2"/>
  <c r="H501" i="2"/>
  <c r="H500" i="2"/>
  <c r="H499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4" i="2"/>
  <c r="H473" i="2"/>
  <c r="H472" i="2"/>
  <c r="H471" i="2"/>
  <c r="H470" i="2"/>
  <c r="H469" i="2"/>
  <c r="H468" i="2"/>
  <c r="H467" i="2"/>
  <c r="H466" i="2"/>
  <c r="H465" i="2"/>
  <c r="H464" i="2"/>
  <c r="H454" i="2"/>
  <c r="H453" i="2"/>
  <c r="H451" i="2"/>
  <c r="H395" i="2"/>
  <c r="H385" i="2"/>
  <c r="H383" i="2"/>
  <c r="H382" i="2"/>
  <c r="H380" i="2"/>
  <c r="H379" i="2"/>
  <c r="H378" i="2"/>
  <c r="H377" i="2"/>
  <c r="H376" i="2"/>
  <c r="H375" i="2"/>
  <c r="H372" i="2"/>
  <c r="H370" i="2"/>
  <c r="H315" i="2"/>
  <c r="H313" i="2"/>
  <c r="H311" i="2"/>
  <c r="H310" i="2"/>
  <c r="H309" i="2"/>
  <c r="H308" i="2"/>
  <c r="H307" i="2"/>
  <c r="H305" i="2"/>
  <c r="H304" i="2"/>
  <c r="H303" i="2"/>
  <c r="H302" i="2"/>
  <c r="H301" i="2"/>
  <c r="H300" i="2"/>
  <c r="H299" i="2"/>
  <c r="H298" i="2"/>
  <c r="H297" i="2"/>
  <c r="H296" i="2"/>
  <c r="H295" i="2"/>
  <c r="H283" i="2"/>
  <c r="H282" i="2"/>
  <c r="H281" i="2"/>
  <c r="H272" i="2"/>
  <c r="H271" i="2"/>
  <c r="H266" i="2"/>
  <c r="H264" i="2"/>
  <c r="H245" i="2"/>
  <c r="H243" i="2"/>
  <c r="H242" i="2"/>
  <c r="H241" i="2"/>
  <c r="H240" i="2"/>
  <c r="H239" i="2"/>
  <c r="H238" i="2"/>
  <c r="H237" i="2"/>
  <c r="H236" i="2"/>
  <c r="H235" i="2"/>
  <c r="H234" i="2"/>
  <c r="H232" i="2"/>
  <c r="H231" i="2"/>
  <c r="H230" i="2"/>
  <c r="H228" i="2"/>
  <c r="H227" i="2"/>
  <c r="H225" i="2"/>
  <c r="H224" i="2"/>
  <c r="H221" i="2"/>
  <c r="H219" i="2"/>
  <c r="H216" i="2"/>
  <c r="H218" i="2"/>
  <c r="H212" i="2"/>
  <c r="H211" i="2"/>
  <c r="H210" i="2"/>
  <c r="H198" i="2"/>
  <c r="H197" i="2"/>
  <c r="H196" i="2"/>
  <c r="H169" i="2"/>
  <c r="H168" i="2"/>
  <c r="H167" i="2"/>
  <c r="H173" i="2"/>
  <c r="H195" i="2"/>
  <c r="H194" i="2"/>
  <c r="H189" i="2"/>
  <c r="H188" i="2"/>
  <c r="H186" i="2"/>
  <c r="H183" i="2"/>
  <c r="H181" i="2"/>
  <c r="H180" i="2"/>
  <c r="H179" i="2"/>
  <c r="H178" i="2"/>
  <c r="H176" i="2"/>
  <c r="H175" i="2"/>
  <c r="H155" i="2" l="1"/>
  <c r="H154" i="2"/>
  <c r="H151" i="2"/>
  <c r="H150" i="2"/>
  <c r="H148" i="2"/>
  <c r="H147" i="2"/>
  <c r="H146" i="2"/>
  <c r="H145" i="2"/>
  <c r="H144" i="2"/>
  <c r="H143" i="2"/>
  <c r="H142" i="2"/>
  <c r="H133" i="2"/>
  <c r="H132" i="2"/>
  <c r="H131" i="2"/>
  <c r="H130" i="2"/>
  <c r="H129" i="2"/>
  <c r="H128" i="2"/>
  <c r="H123" i="2"/>
  <c r="H121" i="2"/>
  <c r="H119" i="2"/>
  <c r="H118" i="2"/>
  <c r="H117" i="2"/>
  <c r="H116" i="2"/>
  <c r="H115" i="2"/>
  <c r="H114" i="2"/>
  <c r="H113" i="2"/>
  <c r="H112" i="2"/>
  <c r="H111" i="2"/>
  <c r="H106" i="2"/>
  <c r="H105" i="2"/>
  <c r="H104" i="2"/>
  <c r="H103" i="2"/>
  <c r="H100" i="2"/>
  <c r="H95" i="2"/>
  <c r="H94" i="2"/>
  <c r="H93" i="2"/>
  <c r="H92" i="2"/>
  <c r="H91" i="2"/>
  <c r="H90" i="2"/>
  <c r="H89" i="2"/>
  <c r="H87" i="2"/>
  <c r="H86" i="2"/>
  <c r="H85" i="2"/>
  <c r="H84" i="2"/>
  <c r="H81" i="2"/>
  <c r="F546" i="2"/>
  <c r="H546" i="2" s="1"/>
  <c r="F507" i="2"/>
  <c r="H507" i="2" s="1"/>
  <c r="F386" i="2"/>
  <c r="H386" i="2" s="1"/>
  <c r="F246" i="2"/>
  <c r="F523" i="2" l="1"/>
  <c r="G25" i="3" l="1"/>
  <c r="G24" i="3"/>
  <c r="G22" i="3"/>
  <c r="G19" i="3"/>
  <c r="G18" i="3"/>
  <c r="G13" i="3"/>
  <c r="G12" i="3"/>
  <c r="E272" i="3" l="1"/>
  <c r="G272" i="3" s="1"/>
  <c r="D272" i="3"/>
  <c r="E203" i="3"/>
  <c r="G203" i="3" s="1"/>
  <c r="D203" i="3"/>
  <c r="E157" i="3"/>
  <c r="G157" i="3" s="1"/>
  <c r="D157" i="3"/>
  <c r="E119" i="3"/>
  <c r="G119" i="3" s="1"/>
  <c r="D119" i="3"/>
  <c r="E278" i="3" l="1"/>
  <c r="G278" i="3" s="1"/>
  <c r="D278" i="3"/>
  <c r="E246" i="2" l="1"/>
  <c r="E546" i="2" l="1"/>
  <c r="E507" i="2"/>
  <c r="E386" i="2"/>
  <c r="E523" i="2" l="1"/>
</calcChain>
</file>

<file path=xl/sharedStrings.xml><?xml version="1.0" encoding="utf-8"?>
<sst xmlns="http://schemas.openxmlformats.org/spreadsheetml/2006/main" count="3449" uniqueCount="929">
  <si>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</si>
  <si>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</si>
  <si>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</si>
  <si>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</si>
  <si>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</si>
  <si>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</si>
  <si>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</si>
  <si>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</si>
  <si>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</si>
  <si>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</si>
  <si>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</si>
  <si>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</si>
  <si>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</si>
  <si>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</si>
  <si>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</si>
  <si>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</si>
  <si>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</si>
  <si>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</si>
  <si>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</si>
  <si>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</si>
  <si>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</si>
  <si>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</si>
  <si>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</si>
  <si>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</si>
  <si>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</si>
  <si>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</si>
  <si>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</si>
  <si>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</si>
  <si>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</si>
  <si>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</si>
  <si>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</si>
  <si>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</si>
  <si>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</si>
  <si>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</si>
  <si>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</si>
  <si>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</si>
  <si>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</si>
  <si>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</si>
  <si>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</si>
  <si>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</si>
  <si>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</si>
  <si>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</si>
  <si>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</si>
  <si>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</si>
  <si>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</si>
  <si>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</si>
  <si>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</si>
  <si>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</si>
  <si>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</si>
  <si>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</si>
  <si>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</si>
  <si>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</si>
  <si>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</si>
  <si>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</si>
  <si>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</si>
  <si>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</si>
  <si>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</si>
  <si>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</si>
  <si>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</si>
  <si>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</si>
  <si>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</si>
  <si>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</si>
  <si>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</si>
  <si>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</si>
  <si>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</si>
  <si>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</si>
  <si>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</si>
  <si>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</si>
  <si>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</si>
  <si>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</si>
  <si>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</si>
  <si>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</si>
  <si>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</si>
  <si>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</si>
  <si>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</si>
  <si>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</si>
  <si>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</si>
  <si>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</si>
  <si>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</si>
  <si>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</si>
  <si>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</si>
  <si>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</si>
  <si>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</si>
  <si>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</si>
  <si>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</si>
  <si>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</si>
  <si>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</si>
  <si>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</si>
  <si>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</si>
  <si>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</si>
  <si>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</si>
  <si>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</si>
  <si>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</si>
  <si>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</si>
  <si>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</si>
  <si>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</si>
  <si>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</si>
  <si>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</si>
  <si>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</si>
  <si>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</si>
  <si>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</si>
  <si>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</si>
  <si>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</si>
  <si>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</si>
  <si>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</si>
  <si>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</si>
  <si>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</si>
  <si>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</si>
  <si>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</si>
  <si>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</si>
  <si>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</si>
  <si>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</si>
  <si>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</si>
  <si>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</si>
  <si>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</si>
  <si>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</si>
  <si>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</si>
  <si>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</si>
  <si>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</si>
  <si>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</si>
  <si>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</si>
  <si>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</si>
  <si>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</si>
  <si>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</si>
  <si>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</si>
  <si>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</si>
  <si>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</si>
  <si>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</si>
  <si>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</si>
  <si>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</si>
  <si>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</si>
  <si>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</si>
  <si>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</si>
  <si>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</si>
  <si>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</si>
  <si>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</si>
  <si>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</si>
  <si>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</si>
  <si>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</si>
  <si>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</si>
  <si>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</si>
  <si>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</si>
  <si>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</si>
  <si>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</si>
  <si>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</si>
  <si>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</si>
  <si>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</si>
  <si>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</si>
  <si>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</si>
  <si>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</si>
  <si>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</si>
  <si>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</si>
  <si>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</si>
  <si>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</si>
  <si>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</si>
  <si>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</si>
  <si>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</si>
  <si>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</si>
  <si>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</si>
  <si>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</si>
  <si>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</si>
  <si>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</si>
  <si>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</si>
  <si>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</si>
  <si>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</si>
  <si>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</si>
  <si>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</si>
  <si>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</si>
  <si>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</si>
  <si>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</si>
  <si>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</si>
  <si>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</si>
  <si>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</si>
  <si>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</si>
  <si>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</si>
  <si>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</si>
  <si>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</si>
  <si>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</si>
  <si>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</si>
  <si>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</si>
  <si>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</si>
  <si>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</si>
  <si>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</si>
  <si>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</si>
  <si>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</si>
  <si>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</si>
  <si>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</si>
  <si>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</si>
  <si>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</si>
  <si>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</si>
  <si>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</si>
  <si>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</si>
  <si>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</si>
  <si>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</si>
  <si>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</si>
  <si>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</si>
  <si>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</si>
  <si>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</si>
  <si>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</si>
  <si>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</si>
  <si>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</si>
  <si>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</si>
  <si>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</si>
  <si>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</si>
  <si>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</si>
  <si>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</si>
  <si>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</si>
  <si>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</si>
  <si>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</si>
  <si>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</si>
  <si>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</si>
  <si>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</si>
  <si>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</si>
  <si>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</si>
  <si>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</si>
  <si>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</si>
  <si>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</si>
  <si>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</si>
  <si>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</si>
  <si>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</si>
  <si>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</si>
  <si>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</si>
  <si>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</si>
  <si>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</si>
  <si>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</si>
  <si>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</si>
  <si>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</si>
  <si>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</si>
  <si>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</si>
  <si>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</si>
  <si>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</si>
  <si>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</si>
  <si>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</si>
  <si>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</si>
  <si>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</si>
  <si>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</si>
  <si>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</si>
  <si>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</si>
  <si>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</si>
  <si>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</si>
  <si>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</si>
  <si>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</si>
  <si>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</si>
  <si>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</si>
  <si>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</si>
  <si>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</si>
  <si>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</si>
  <si>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</si>
  <si>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</si>
  <si>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</si>
  <si>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</si>
  <si>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</si>
  <si>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</si>
  <si>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</si>
  <si>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</si>
  <si>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</si>
  <si>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</si>
  <si>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</si>
  <si>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</si>
  <si>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</si>
  <si>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</si>
  <si>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</si>
  <si>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</si>
  <si>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</si>
  <si>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</si>
  <si>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</si>
  <si>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</si>
  <si>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</si>
  <si>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</si>
  <si>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</si>
  <si>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</si>
  <si>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</si>
  <si>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</si>
  <si>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</si>
  <si>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</si>
  <si>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</si>
  <si>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</si>
  <si>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</si>
  <si>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</si>
  <si>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</si>
  <si>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</si>
  <si>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</si>
  <si>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</si>
  <si>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</si>
  <si>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</si>
  <si>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</si>
  <si>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</si>
  <si>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</si>
  <si>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</si>
  <si>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</si>
  <si>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</si>
  <si>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</si>
  <si>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</si>
  <si>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</si>
  <si>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</si>
  <si>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</si>
  <si>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</si>
  <si>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</si>
  <si>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</si>
  <si>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</si>
  <si>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</si>
  <si>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</si>
  <si>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</si>
  <si>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</si>
  <si>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</si>
  <si>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</si>
  <si>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</si>
  <si>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</si>
  <si>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</si>
  <si>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</si>
  <si>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</si>
  <si>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</si>
  <si>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</si>
  <si>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</si>
  <si>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</si>
  <si>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</si>
  <si>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</si>
  <si>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</si>
  <si>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</si>
  <si>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</si>
  <si>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</si>
  <si>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</si>
  <si>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</si>
  <si>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</si>
  <si>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</si>
  <si>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</si>
  <si>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</si>
  <si>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</si>
  <si>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</si>
  <si>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</si>
  <si>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veřejné osvětlení - el. energie</t>
  </si>
  <si>
    <t>Přijaté neinvestiční dary - prodej hraček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</si>
  <si>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</si>
  <si>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</si>
  <si>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</si>
  <si>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</si>
  <si>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</si>
  <si>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</si>
  <si>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</si>
  <si>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</si>
  <si>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</si>
  <si>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</si>
  <si>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</si>
  <si>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</si>
  <si>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</si>
  <si>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</si>
  <si>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</si>
  <si>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</si>
  <si>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</si>
  <si>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</si>
  <si>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</si>
  <si>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</si>
  <si>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</si>
  <si>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</si>
  <si>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</si>
  <si>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</si>
  <si>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</si>
  <si>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</si>
  <si>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</si>
  <si>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</si>
  <si>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</si>
  <si>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</si>
  <si>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</si>
  <si>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</si>
  <si>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</si>
  <si>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</si>
  <si>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</si>
  <si>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</si>
  <si>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</si>
  <si>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</si>
  <si>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</si>
  <si>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</si>
  <si>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</si>
  <si>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</si>
  <si>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</si>
  <si>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</si>
  <si>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</si>
  <si>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</si>
  <si>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</si>
  <si>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</si>
  <si>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</si>
  <si>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</si>
  <si>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</si>
  <si>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</si>
  <si>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</si>
  <si>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</si>
  <si>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</si>
  <si>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</si>
  <si>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</si>
  <si>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</si>
  <si>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</si>
  <si>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</si>
  <si>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</si>
  <si>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</si>
  <si>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</si>
  <si>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</si>
  <si>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</si>
  <si>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</si>
  <si>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</si>
  <si>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</si>
  <si>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</si>
  <si>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</si>
  <si>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</si>
  <si>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</si>
  <si>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</si>
  <si>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</si>
  <si>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</si>
  <si>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</si>
  <si>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</si>
  <si>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</si>
  <si>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Neinv. přij. transfery od krajů - mezinárodní hokej, turnaj Memoriál Ivana Hlinky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</si>
  <si>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</si>
  <si>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</si>
  <si>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</si>
  <si>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</si>
  <si>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</si>
  <si>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</si>
  <si>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</si>
  <si>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</si>
  <si>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</si>
  <si>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</si>
  <si>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</si>
  <si>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</si>
  <si>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Příjmy z prodeje krát. a drobného dlouhod. majetku - Činnost místní správy</t>
  </si>
  <si>
    <t>Inv. transfery od krajů - rekonstrukce stezky hráze St. Břeclav  - areál Na Vodě"</t>
  </si>
  <si>
    <t>Ostatní nedaňpvé příjmy j.n. - provoz veř. silniční dopravy</t>
  </si>
  <si>
    <t>Přijaté neinv. dary - ost. záležitosti soc. věcí a politiky zaměstnanosti</t>
  </si>
  <si>
    <t xml:space="preserve">Příjmy z prodeje ost. hmotného dlouhodobého majetku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</si>
  <si>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</si>
  <si>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</si>
  <si>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</si>
  <si>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</si>
  <si>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</si>
  <si>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</si>
  <si>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</si>
  <si>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</si>
  <si>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</si>
  <si>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</si>
  <si>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</si>
  <si>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</si>
  <si>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</si>
  <si>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</si>
  <si>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</si>
  <si>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Sběr a svoz komunálních odpadů - sběrné dvory</t>
  </si>
  <si>
    <t>Přijaté pojistné náhrady - ost. záležitosti pozemních komunikací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</si>
  <si>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</si>
  <si>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</si>
  <si>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</si>
  <si>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</si>
  <si>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</si>
  <si>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</si>
  <si>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</si>
  <si>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</si>
  <si>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</si>
  <si>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</si>
  <si>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</si>
  <si>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</si>
  <si>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</si>
  <si>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</si>
  <si>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</si>
  <si>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</si>
  <si>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</si>
  <si>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</si>
  <si>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>Přijaté nekapitálové příspěvky - ost. záležitosti v dopravě</t>
  </si>
  <si>
    <t>Přijaté pojistné náhrady - Nebytové hospodářství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</si>
  <si>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</si>
  <si>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</si>
  <si>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</si>
  <si>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</si>
  <si>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</si>
  <si>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</si>
  <si>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</si>
  <si>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</si>
  <si>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</si>
  <si>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</si>
  <si>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</si>
  <si>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</si>
  <si>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</si>
  <si>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</si>
  <si>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</si>
  <si>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</si>
  <si>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</si>
  <si>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</si>
  <si>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</si>
  <si>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Inv. transfery ze SR - ZŠ Kupkova 1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</si>
  <si>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</si>
  <si>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</si>
  <si>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</si>
  <si>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</si>
  <si>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</si>
  <si>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</si>
  <si>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</si>
  <si>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</si>
  <si>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</si>
  <si>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</si>
  <si>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</si>
  <si>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</si>
  <si>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</si>
  <si>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</si>
  <si>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</si>
  <si>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</si>
  <si>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</si>
  <si>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</si>
  <si>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</si>
  <si>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</si>
  <si>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</si>
  <si>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</si>
  <si>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Místní poplatek z pobytu</t>
  </si>
  <si>
    <t>Neinv. transf. z všeob. pokl. správy SR-Asistence pro sčítací komisaře SLBD 2021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</si>
  <si>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</si>
  <si>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</si>
  <si>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</si>
  <si>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</si>
  <si>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inv. přij. transfery ze SR - OPZ - projekt ,,E-ÚŘAD"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</si>
  <si>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</si>
  <si>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</si>
  <si>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</si>
  <si>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</si>
  <si>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</si>
  <si>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</si>
  <si>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</si>
  <si>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</si>
  <si>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</si>
  <si>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</si>
  <si>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Přijaté neinv. dary-ost. spr. v obl. hosp. opatření pro krizové stavy (Tornádo 2021)</t>
  </si>
  <si>
    <t>Ost. neinv. přijaté transfery zeSR - OPŽP - Systém svozu v Břeclavi</t>
  </si>
  <si>
    <t>Ost. inv. přijaté transfery ze SR - OPŽP - Systém sběru v Břeclavi</t>
  </si>
  <si>
    <t>Inv. transfery od krajů - dovybavení dětského dopr. hřiště</t>
  </si>
  <si>
    <t>Ost. správa v obl. hosp. opatření pro krizové stavy</t>
  </si>
  <si>
    <t>Ozdravování hosp. zvířat a spec. plodin</t>
  </si>
  <si>
    <t>Příjmy z prodeje pozemků - (komunální služby a územní rozvoj j.n.)</t>
  </si>
  <si>
    <t>Neinv. přijaté transfery od krajů - udržování čistoty cyklistických komunikací</t>
  </si>
  <si>
    <t>Přijaté sankční platby od jiných subjektů - Ost. správa v ochraně život. prostř.</t>
  </si>
  <si>
    <t>Účelové dotace na kulturní akce - MMG</t>
  </si>
  <si>
    <t xml:space="preserve">Ostatní finanční operace </t>
  </si>
  <si>
    <t>Přijaté pojistné náhrady - veřejné osvětlení</t>
  </si>
  <si>
    <t>Přijaté nekap. příspěvky a náhrady-ost. služby a činnosti v oblasti soc. prevence</t>
  </si>
  <si>
    <t>Ost. nedaňové příjmy - ost. činnosti j.n.</t>
  </si>
  <si>
    <t>Neinvestič. přij. transfery od krajů - dotace EVVO</t>
  </si>
  <si>
    <t xml:space="preserve">Přijaté neinv. dary - požární ochrana </t>
  </si>
  <si>
    <t>Ostat. neinv. přij. transfery ze SR - fin. ohod. strážníků v době epidemie Covid 19</t>
  </si>
  <si>
    <t xml:space="preserve">Inv. transfery ze SR z MŠMT - ZŠ J. Noháče </t>
  </si>
  <si>
    <t>Ost. inv. transf. ze SR - IROP - Cyklostezka Bratislavská - etapa zadní brána Gumotex</t>
  </si>
  <si>
    <t>Ost. inv. transf. ze SR - IROP - Cyklostezka Včelínek</t>
  </si>
  <si>
    <t>Přijaté pojistné náhrady - Mateřské školy</t>
  </si>
  <si>
    <t>Příjmy z prodeje ost. hmotného dlouhodobého majetku - požární ochrana</t>
  </si>
  <si>
    <t>Inv. přijaté transfery od krajů - Dotace na kulturu</t>
  </si>
  <si>
    <t>Inv. transfery od krajů - Cyklostezka Včelínek - etapa stavidlo</t>
  </si>
  <si>
    <t>Ost. neinv. přijaté transfery ze SR -RE-USE - centra ve městě Břeclav</t>
  </si>
  <si>
    <t>Příjmy z prodeje krátk. a dlouh. majetku - sběr a zpracování druhotných surovin</t>
  </si>
  <si>
    <t>Přijaté nekapitál. přísp. a náhrady - provoz veř. silniční dopravy</t>
  </si>
  <si>
    <t>Ostat. neinv. přij. transfery ze st. rozpočtu - očkování proti Covid 19</t>
  </si>
  <si>
    <t>Ostat. neinv. přij. transfery ze st. rozpočtu - krizové situace (Tornádo 2021)</t>
  </si>
  <si>
    <t>Inv. přij. transfery ze st. rozpočtu - očkování proti Covid 19</t>
  </si>
  <si>
    <t>Ostat. neinv. přij. transfery ze st. rozpočtu - Akceschopnost JSDH obce</t>
  </si>
  <si>
    <t>Místní poplatek za komunální odpad (zrušeno, nahr. pol. 1345)</t>
  </si>
  <si>
    <t>Místní poplatek za obecní systém odpadového hospodářství</t>
  </si>
  <si>
    <t>Ostatní dráhy</t>
  </si>
  <si>
    <t xml:space="preserve">Dopravní obslužnost </t>
  </si>
  <si>
    <t>Ost. inv. přijaté transfery ze SR -NPŽP - Vozidla na alternativní pohon</t>
  </si>
  <si>
    <t>Přijaté neinv. příspěvky a náhrady - ost. záležitosti pozemních komunikací</t>
  </si>
  <si>
    <t>Sankční platby přijaté od jiných subj. - ost. správa v prům.,staveb.,obch.,a službách</t>
  </si>
  <si>
    <t>15011</t>
  </si>
  <si>
    <t>15319</t>
  </si>
  <si>
    <t>Ost. inv. transf. ze SR - IROP -rekonstr. autobus. zastávky CH.N.V.</t>
  </si>
  <si>
    <t>Ost. neinv. přij. transfery ze SR  - OPZ projekt ,,Domovník - preventista"</t>
  </si>
  <si>
    <t>13013</t>
  </si>
  <si>
    <t>Inv. přijaté transfery ze SF - NPŽP -Učebna pod nebem - ZŠ Na Valtické, Břeclav</t>
  </si>
  <si>
    <t>Inv. přijaté transfery ze SF - NPŽP-Hmyzí zahrada -MŠ Kupkova, Břeclav</t>
  </si>
  <si>
    <t>90992</t>
  </si>
  <si>
    <t>Inv. přijaté transfery ze SF - NPŽP- Přírodní zahrada MŠ Na Valtické</t>
  </si>
  <si>
    <t>Inv. přijaté transfery ze SF - NPŽP-Venkovní učebna ZŠ J. Noháče</t>
  </si>
  <si>
    <t>17969</t>
  </si>
  <si>
    <t xml:space="preserve">Ost. inv. transf. ze SR - IROP - Úpr. křiž. Mládežnická x Bratislavská pro cyklostezku </t>
  </si>
  <si>
    <t>Ost. inv. transf. ze SR- IROP - ZŠ Kpt. Nálepky - rozvoj odb. vzdělávání</t>
  </si>
  <si>
    <t>17016</t>
  </si>
  <si>
    <t>17015</t>
  </si>
  <si>
    <t>Ost. neinv. přij. transfery ze SR  - IROP - ZŠ Komenského - speciální učebny - EU</t>
  </si>
  <si>
    <t>Ost. neinv. přij. transfery ze SR  - IROP - ZŠ Komenského - speciální učebny - SR</t>
  </si>
  <si>
    <t>17968</t>
  </si>
  <si>
    <t>Ost. inv. přij. transfery ze SR  - IROP - ZŠ Komenského - speciální učebny</t>
  </si>
  <si>
    <t>Ost. inv. přij. transfery ze SR  - IROP - ZŠ Komenského - rozvoj odborného vzdělávání</t>
  </si>
  <si>
    <t>Humanitární zahraniční pomoc - Ukrajinská krize</t>
  </si>
  <si>
    <t>Ost. neinv. trans. ze SR - projekt ,,Břeclav kompostuje"</t>
  </si>
  <si>
    <t>Neinv. přij. transfery ze SR - příspěvek obcím - kompenzační bonus pro rok 2022</t>
  </si>
  <si>
    <t>Využívání a zneškodňování ostatních komunálních odpadů</t>
  </si>
  <si>
    <t xml:space="preserve">Využívání a zneškodňování komunálního odpadu </t>
  </si>
  <si>
    <t>Ost. přijaté vratky transferů - dopravní obslužnost</t>
  </si>
  <si>
    <t>Neinv. přij. transfery z kraje -  ZŠ a MŠ</t>
  </si>
  <si>
    <t>Přijaté peněžní neinv. dary - ost. činnosti souvis. se službami pro FO</t>
  </si>
  <si>
    <t>Ostatní nedaňové příjmy jinde nezařazené - ost. činnosti jinde nezařazené</t>
  </si>
  <si>
    <t>Neinv. přijaté transfery od krajů - Pagery pro seniory</t>
  </si>
  <si>
    <t>Neinv. přij. transfery od krajů - projekt ,,Táhneme za jeden provaz" ZŠ Slovácká</t>
  </si>
  <si>
    <t>Přijaté neinv. příspěvky a náhrady - filmová tvorba, distribuce, kina</t>
  </si>
  <si>
    <t>Přijaté neinv. příspěvky a náhrady</t>
  </si>
  <si>
    <t>Přijaté neinv. příspěvky a náhrady - zachování a obnova kultur. památek nár. histor. povědomí</t>
  </si>
  <si>
    <t>Přijaté neinv. příspěvky a náhrady -Bytové hospodářství</t>
  </si>
  <si>
    <t>Přijaté neinv. příspěvky a náhrady. - nebytové hospodářství</t>
  </si>
  <si>
    <t>Přijaté neinv. příspěvky a náhrady - Pohřebnictví</t>
  </si>
  <si>
    <t>Přijaté neinv. příspěvky a náhrady - sběr a svoz komunálních odpadů</t>
  </si>
  <si>
    <t>Přijaté neinv. příspěvky a náhrady - silnice</t>
  </si>
  <si>
    <t>Přijaté neinv. přísp. a náhrady -  (komunální služby a územní rozvoj j.n.)</t>
  </si>
  <si>
    <t>Přijaté neinv. příspěvky a náhrady - využív. a zneškod. komun. odpadů</t>
  </si>
  <si>
    <t xml:space="preserve">Přijaté neinv. příspěvky a náhrady - zeleň </t>
  </si>
  <si>
    <t>Přijaté neinv. příspěvky a náhrady - ost. činnosti ve zdravotnictví</t>
  </si>
  <si>
    <t>Přijaté neinv. příspěvky a náhrady - činnost místní správy</t>
  </si>
  <si>
    <t>Přijaté neinv. příspěvky a náhrady.-využití volného času dětí a mládeže</t>
  </si>
  <si>
    <t>Přijaté neinv. příspěvky a náhrady-Městská policie</t>
  </si>
  <si>
    <t>Přijaté neinv. příspěvky a náhrady - Činnost místní správy</t>
  </si>
  <si>
    <t>Přijaté neinv. příspěvky a náhrady-Sport. zař. v majetku obce (Olympia)</t>
  </si>
  <si>
    <t>Ost. neinv. přijaté transfery ze SR (SPOD) - dopl. dotace r. 2021</t>
  </si>
  <si>
    <t>Příjem z pronájmu nebo pachtů - komunální služby</t>
  </si>
  <si>
    <t>91628</t>
  </si>
  <si>
    <t>Ost. neinv. přij. transfery ze SR  - IROP - ZŠ Komenského -rozvoj odb. vzdělávání</t>
  </si>
  <si>
    <t>Ost. neinv. přij. transfery ze SR  - IROP - ZŠ Kpt. Nálepky - rozvoj odb. vzdělávání</t>
  </si>
  <si>
    <t>Inv. transfery od krajů - poskytování soc. služeb</t>
  </si>
  <si>
    <t>Humanitární zahraniční pomoc přímá</t>
  </si>
  <si>
    <t>Ost. neinv. přijaté transfery ze SR - Operační program zaměstnanosti - VPP</t>
  </si>
  <si>
    <t>Ostat. neinv. přij. transfery - Integrace cizinců ve městě Břeclav (Ukrajinská krize)</t>
  </si>
  <si>
    <t>Neinv. přij. transfery od krajů - soutěže ZUŠ</t>
  </si>
  <si>
    <t>89517</t>
  </si>
  <si>
    <t>89518</t>
  </si>
  <si>
    <t>Inv. přijaté transf. ze st. fondů - Cyklostezka Bratislavská - etapa zadní brána</t>
  </si>
  <si>
    <t>Inv. přijaté transf. ze st. fondů - Poštorná - úprava předprostoru ZŠ Komenského - SR</t>
  </si>
  <si>
    <t>Inv. přijaté transf. ze st. fondů - Poštorná - úprava předprostoru ZŠ Komenského - EU</t>
  </si>
  <si>
    <t>Příjem z pojistných planění - sběr a svoz komunálního odpadu</t>
  </si>
  <si>
    <t>Příjmy z poskytování služeb a výrobků - využív. a zneškod. komun. odpadů</t>
  </si>
  <si>
    <t>Ost. neinvest. přij. transfery ze SR-OP Jan Amos Komenský</t>
  </si>
  <si>
    <t>Příjem z odvodů přísp. organizací - činnosti knihovnické</t>
  </si>
  <si>
    <t>Neinv. přij. transfery ze státních fondů - Hmyzí zahrada MŠ Kupkova</t>
  </si>
  <si>
    <t>Ost. sociální péče a pomoc ost. skup. fyz. osob</t>
  </si>
  <si>
    <t xml:space="preserve">                                                ROZPOČET PŘÍJMŮ NA ROK 2023</t>
  </si>
  <si>
    <t>1-12/2023</t>
  </si>
  <si>
    <t>ROZPOČET VÝDAJŮ NA ROK 2023</t>
  </si>
  <si>
    <t>Převod z termínovaného vkladu</t>
  </si>
  <si>
    <t>Přijaté pojistné náhrady - silnice</t>
  </si>
  <si>
    <t>Přijaté neinv. příspěvky a náhrady - ostatní náklady s odpady</t>
  </si>
  <si>
    <t>Nízkoprahové zařízení pro děti a mládež</t>
  </si>
  <si>
    <t>Ostatní sportovní činnost</t>
  </si>
  <si>
    <t>Převody vlastním fondům - Technické služby</t>
  </si>
  <si>
    <t>Přijaté peněžní neinv. dary -Ostat. záležitosti pozemních komunikací</t>
  </si>
  <si>
    <t>Přijaté neinv. příspěvky a náhrady - ost. správa v prům. staveb., obch. a službách</t>
  </si>
  <si>
    <t>Ost. neinv. přij. transfery od mezinár. org. a některých zahr. org. a práv. os.</t>
  </si>
  <si>
    <t>Neinv. přijaté transfery ze státních fondů - NPŽP</t>
  </si>
  <si>
    <t>Ost. neinv. trans. ze SR - OP zaměstnanost 2021-2027</t>
  </si>
  <si>
    <t>Příjem z prodeje ost. HDM - vnitřní správa</t>
  </si>
  <si>
    <t>Ostat. neinv. přij. transfery ze SR - APK - 3/2023-2/2026</t>
  </si>
  <si>
    <t>Přijaté neinv. příspěvky a náhrady - Ost. záležitosti zákl. vzdělání</t>
  </si>
  <si>
    <t>13021</t>
  </si>
  <si>
    <t>1105</t>
  </si>
  <si>
    <t>Ost. soc. péče a pomoc ost. skup. fyzic. osob</t>
  </si>
  <si>
    <t>Neinv. přijaté transfery od krajů - Bezpečné bydlení seniorů</t>
  </si>
  <si>
    <t>Neinv. přij. transfery od krajů - Dotace na kulturu (MMG)</t>
  </si>
  <si>
    <t>Inv. transfery od krajů - Dětské dopr. hřiště na Kuffnerově nábřeží</t>
  </si>
  <si>
    <t>Ost. neinv. přij. transf. ze SR - ,,Ozelenění severozápadní části Břeclavi"</t>
  </si>
  <si>
    <t>Ost. neinv. přij. transfery ze SR  - OPZ projekt ,,Domovník - preventista" - EU</t>
  </si>
  <si>
    <t>Ost. neinv. přij. transf. ze SR  - OPŽP ,Ozelenění severozápadní části Břeclavi" - EU</t>
  </si>
  <si>
    <t>Ost. inv. přijaté transfery ze SR - Modernizace VO ve městě Břeclav</t>
  </si>
  <si>
    <t>Ost. přijaté vratky transferů - Využití volného času dětí a mládeže</t>
  </si>
  <si>
    <t>Příjem z prodeje ost. hmot. dlouh. maj. - Komunální služby a územní rozvoj j. n.</t>
  </si>
  <si>
    <t>Příjem z odvodů přísp. org.- os. asist.,peč. služba a podpora samost. bydlení</t>
  </si>
  <si>
    <t>Inv. transfery od krajů - SR - Městský park mlatové cesty</t>
  </si>
  <si>
    <t>Inv. transfery od krajů - EU - Městský park mlatové cesty</t>
  </si>
  <si>
    <t>Inv. transfery od krajů - Rekonstrukce zimníko stadionu</t>
  </si>
  <si>
    <t>Inv. transfery od krajů - Cyklostezka Včelínek</t>
  </si>
  <si>
    <t>Ost. nedaňové příjmy jinde nezař. - odvádění a čištění odpadních vod j. n.</t>
  </si>
  <si>
    <t>Investič. příj. transfery od krajů - Dovybavení jednotek JSDH</t>
  </si>
  <si>
    <t>428</t>
  </si>
  <si>
    <t>285</t>
  </si>
  <si>
    <t>327</t>
  </si>
  <si>
    <t>Příjem z pojistných plnění - požární ochrana</t>
  </si>
  <si>
    <t>Ostat. invest. přij. transf. ze SR - modernizace MKDS 2023</t>
  </si>
  <si>
    <t>Ost. neinvest. přij. transfery ze SR - Národní plán obnovy</t>
  </si>
  <si>
    <t>Ost. inv. přij. transfery ze SR  - OPŽP - EPC projekt -  budova MÚ</t>
  </si>
  <si>
    <t>Ost. inv. přij. transfery ze SR  - OPŽP - EPC projekt -  zimní stadion</t>
  </si>
  <si>
    <t>Ost. inv. přij. transfery ze SR  - OPŽP - EPC projekt -  Městská policie</t>
  </si>
  <si>
    <t>Ost. inv. přij. transfery ze SR  - OPŽP - EPC projekt -  MÚ U stadionu</t>
  </si>
  <si>
    <t>15974</t>
  </si>
  <si>
    <t xml:space="preserve">Komunální služby a územní rozvoj j. n. </t>
  </si>
  <si>
    <t>Ostatní zájmová činnost a rekreace</t>
  </si>
  <si>
    <t xml:space="preserve">                    Tabulka doplňujících ukazatelů za období 12/2023</t>
  </si>
  <si>
    <t>Ostat. neinv. přij. transfery ze st. rozpočtu ,,Podnikni to!"</t>
  </si>
  <si>
    <t>Neinv. přij. transfery od krajů - zájmová činnost a rekreace</t>
  </si>
  <si>
    <t>Neinv. přij. transfery od krajů - Zdravé municipality v JmK</t>
  </si>
  <si>
    <t>79</t>
  </si>
  <si>
    <t>Ost. neinv. přij. transfery ze SR  - Židovská obřadní síň . Rekonstrukce</t>
  </si>
  <si>
    <t xml:space="preserve">Ost. nedaňové příjmy j. n. - Ost. činnosti j. n. 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</si>
  <si>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</si>
  <si>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</si>
  <si>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</si>
  <si>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</si>
  <si>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</si>
  <si>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</si>
  <si>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</si>
  <si>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</si>
  <si>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 xml:space="preserve">Partnerská města </t>
  </si>
  <si>
    <t>030 OKT</t>
  </si>
  <si>
    <t>Smlouva o poskytování služeb - implementace nového designu (Little Greta s.r.o.)</t>
  </si>
  <si>
    <t>Smlouva o bezpečnostních službách (Brink's Cash Solutions (CZ) a.s.)</t>
  </si>
  <si>
    <t>Převod fin. prostředků na účet vedlejší činnosti (Kompostárna) org. složky Technických služeb</t>
  </si>
  <si>
    <t>Navýšení závazného ukazatele na investice - ZŠ a MŠ Kupkova 1 (ZM č. 4 - 22.02.2023)</t>
  </si>
  <si>
    <t>Navýšení členského příspěvku DSO LVA na r. 2023</t>
  </si>
  <si>
    <t>Zhotovení podhledů v zasedací míst. č. 112 (200 tis.), oprava kanc. - výměna PVC, výmalba (800 tis.)</t>
  </si>
  <si>
    <t>Podíly města na projekty ,,Forenzní značení kol" (18 tis.),,, Pagery pro seniory" (18 tis.), ,,Bezpečné bydlení "(11 tis.)</t>
  </si>
  <si>
    <t>090 MP</t>
  </si>
  <si>
    <t>Navýšení fin. prostředků na individuální dotace na rok 2023</t>
  </si>
  <si>
    <t>Doplnění fin. prostředků - Domovník preventista 04/2023 - 03/2026</t>
  </si>
  <si>
    <t>120 OM</t>
  </si>
  <si>
    <t>Navýšení fin. prostředků na pol. konzultační, poradenské a právní služby</t>
  </si>
  <si>
    <t xml:space="preserve">Nákup materiálu </t>
  </si>
  <si>
    <t>Zpracování dat a služby souv. s inf. a komunik. technologiemi (sml. Elko komunikace)</t>
  </si>
  <si>
    <t>Odvod z inv. fondu Domova seniorů (schváleno RM 19)</t>
  </si>
  <si>
    <t>Oprava kamery na ul Lidická</t>
  </si>
  <si>
    <t>Služby školení, nákup služeb (Čistá Dyje)</t>
  </si>
  <si>
    <t>Sml. o spolupráci -projekt ,,Příběhy našich sousedů"</t>
  </si>
  <si>
    <t>Podlimitní programové vyb. - SW stravné - MŠ Okružní Břeclav</t>
  </si>
  <si>
    <t>Navýšení položky DPH</t>
  </si>
  <si>
    <t>Implementace ES Pohoda + navýšení pol. mzdy OKT (v RS bylo chybně nastaveno)</t>
  </si>
  <si>
    <t>Převod z rezervy mezd do rezervy OEK</t>
  </si>
  <si>
    <t>Instalace a převod dat ES Pohoda</t>
  </si>
  <si>
    <t>Aktualizace platebního kiosku</t>
  </si>
  <si>
    <t>Navýšení pol. úroky vlastní (trojstranná dohoda Amper Savins + Factoring KB)</t>
  </si>
  <si>
    <t>Navýšení pol. DPH</t>
  </si>
  <si>
    <t>Školení ES Pohoda</t>
  </si>
  <si>
    <t>Stav k 31.12.2023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</si>
  <si>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</si>
  <si>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</si>
  <si>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</si>
  <si>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</si>
  <si>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2023 - změna stavu peněž. prostř. na bank. účtech - zapojení do rozpočtu </t>
  </si>
  <si>
    <t>1.</t>
  </si>
  <si>
    <t>Finanční vypořádání r. 2022 - vratka nevyčerpané dotace za volby do zastupitelstev (16,10 tis.) a volby prezidenta (218,40 tis.)</t>
  </si>
  <si>
    <t>Nedofinancované akce roku 2022</t>
  </si>
  <si>
    <t>Vratka úhrady kupní ceny společnosti H.R.S. (ZM č. 3  dne 7.12.2023)</t>
  </si>
  <si>
    <t>Nákup služeb (ActivEnergy - 84,10 tis.) - Kyberbezpečnost a zprac. žádosti o příspěvek na program INTERREG (Euroregion Pomoraví - 58,90 tis.)</t>
  </si>
  <si>
    <t>Implementace spisové služby (Gordic s.r.o. - 32 tis.) a  studie proveditelnosti - Varovné signály (39 tis.)</t>
  </si>
  <si>
    <t>Neinv. dotace na projekt ,,E-ÚŘAD města Břeclavi" (již zapojeno do rozp. r. 2023)</t>
  </si>
  <si>
    <t>Dovybavení zimního stadionu - ozvučení - vrácení dotace dle Výzvy čj. JMK 2194/2023</t>
  </si>
  <si>
    <t>Zvýšení rozpočtu výdajů - příspěvky na správu - byty v majetku města (SVJ Nár. hrdinů 311/20 - 185,30 tis. a SVJ Sady 28. října 588/2 - 181,70 tis.)</t>
  </si>
  <si>
    <t>Navýšení rozpočtu u příjmu Souhrnný dotační vztah k SR (příspěvek na výkon st. správy pro r. 2023)</t>
  </si>
  <si>
    <t>Stavební úpravy Židovské obřadní síně</t>
  </si>
  <si>
    <t>Rekonstrukce provozovny na adrese Sady 28.října 588/2, Břeclav</t>
  </si>
  <si>
    <t>Veřejné osvětlení (3099 tis.), nákup mlžítek (124, 10 tis.)</t>
  </si>
  <si>
    <t>010 TS</t>
  </si>
  <si>
    <t>Výkup bytů na adrese Národních hrdinů 300/47, Břeclav</t>
  </si>
  <si>
    <t>Navýšení závazného ukazatele fondu investic - Městské muzeum a galerie Břeclav (ZM č.5)</t>
  </si>
  <si>
    <t>Progr. vybavení (200,90 tis.), konzul. a právní služby (760 tis.), nákup služeb (Židovská obřadní síň - 230 tis.),odměny zastupitelstva (294,40 tis.)</t>
  </si>
  <si>
    <t>Židovská obřadní síň (autorský dozor, BOZP, tech. dozor - 667 tis.), Bytový dům pro seniory (evakuační výtah - 5817,50 tis.)</t>
  </si>
  <si>
    <t xml:space="preserve">Obnova veř. osvětlení (Nábřeží Komenského - 2297,50 tis.), revitalizace sportoviště Pastvisko(1106 tis.), </t>
  </si>
  <si>
    <t>Soutěž ,,Městská knihovna a veř. prostr., areál bývalého cukrovaru ( dohody o provedení práce, hydrotechnické posouzení)</t>
  </si>
  <si>
    <t>Modernizace MKDS 2023 (po obdržení dotace 350,- tis Kč, bude vráceno zpět na 8115)</t>
  </si>
  <si>
    <t>Doplnění fin. prostředků - ZŠ a MŠ Břeclav rozvoj odborného vzdělávání - konektivita</t>
  </si>
  <si>
    <t>Dodatek č. 1  ke sml. o dílo - Konektivita do škol - část 1 - IT MŠ Osvobození</t>
  </si>
  <si>
    <t>Zhotovení základy na máju + projektová dokumentace (170,50 tis. Kč), Nůžkový párty stan 16 ks (592 tis. Kč)</t>
  </si>
  <si>
    <t>Energetika EPC projekt - záloha na dotaci OPŽP</t>
  </si>
  <si>
    <t>Navýšení rozpočtu na pol. konzultační, poradenské a právní služby</t>
  </si>
  <si>
    <t>Navýšení pol. služby - servisní práce - Bike Town</t>
  </si>
  <si>
    <t>Roční servis MUR - kalibrace (nebylo zahrnuto v rozpočtu r.2023)</t>
  </si>
  <si>
    <t>Bytový dům pro seniory - evakuační výtah a EPS (dodatek č.1)</t>
  </si>
  <si>
    <t>Technické zhodnocení budovy - rekonstrukce - komunitní centrum Slovácká</t>
  </si>
  <si>
    <t>Inv. dotace SZIF - obnova veř. prostranství - bylo již profinancováno</t>
  </si>
  <si>
    <t>Nepřímý úvěr - trojstranná dohoda Amper Savings, a.s. a Factoring KB</t>
  </si>
  <si>
    <t>Veřejná silniční doprava - BORS (kompenzace)</t>
  </si>
  <si>
    <t xml:space="preserve">050 OSČ </t>
  </si>
  <si>
    <t>Oprava veř. osvětlení (poškozený semafor, bude hrazeno pojišťovnou)</t>
  </si>
  <si>
    <t>Neinv. dotace ,,E-Úřad Břeclav" - bylo již zapojeno do rozpočtu a profinancováno</t>
  </si>
  <si>
    <t>Inv. dotace ,,E-Úřad Břeclav" - bylo již zapojeno do rozpočtu a profinancováno</t>
  </si>
  <si>
    <t>Úvěr čerpaný přímo z úvěrového účtu - torjstranná smlouva Amper Savings, a.s. a Factoring KB</t>
  </si>
  <si>
    <t>Nákup vánočního osvětlení - Poštorná, Ch. N. Ves</t>
  </si>
  <si>
    <t>Odměny členů zastupitelstva</t>
  </si>
  <si>
    <t>Neinv. dotace ,,Asistent prevence kriminality" - bylo již zapojeno do rozpočtu a profinancováno</t>
  </si>
  <si>
    <t>Neinv. dotace SPOD ex-post za r. 2022</t>
  </si>
  <si>
    <t>020 OSV</t>
  </si>
  <si>
    <t>BORS - vyúčtování za 10/2023</t>
  </si>
  <si>
    <t>050 OSČ</t>
  </si>
  <si>
    <t>Přijetí dotace ,,Modernizace MKDS 2023" - bylo již profinancováno</t>
  </si>
  <si>
    <t>Přijetí neinv. dotace OPZ ,, Domovník - Preventista Břeclav" - bylo již zapojeno do výdajů r. 2023</t>
  </si>
  <si>
    <t>Přijetí inv. dotace OPŽP - projekt EPC - bylo již zapojeno do výdajů r. 2023</t>
  </si>
  <si>
    <t>Přijetí neinv. dotace z JmK na projekt ,,Podnikni to!" - bude realizováno v r. 2024</t>
  </si>
  <si>
    <t>Přijetí neinv. dotace z JmK ,,Zachování historického dědictví židovské Břeclavi" - bylo již zapojeno do výdajů r. 2023</t>
  </si>
  <si>
    <t xml:space="preserve"> </t>
  </si>
  <si>
    <t>Pasport vybraných rozvahových a výsledovkových položek - HODNOCENÍ - rok 2023</t>
  </si>
  <si>
    <t xml:space="preserve">Příspěvková organizace:   </t>
  </si>
  <si>
    <t>227 Domov seniorů Břeclav, příspěvková organizace</t>
  </si>
  <si>
    <t>v  tisicích Kč, bez des.míst</t>
  </si>
  <si>
    <t>Položka</t>
  </si>
  <si>
    <t>Účet</t>
  </si>
  <si>
    <t>Schvál. R.</t>
  </si>
  <si>
    <t>Uprav. R.</t>
  </si>
  <si>
    <t>měsíc</t>
  </si>
  <si>
    <t>r. 2023</t>
  </si>
  <si>
    <t>Plnění</t>
  </si>
  <si>
    <t xml:space="preserve">Závěrka </t>
  </si>
  <si>
    <t>Závěrka</t>
  </si>
  <si>
    <t>r. 2022</t>
  </si>
  <si>
    <t>březen</t>
  </si>
  <si>
    <t>červen</t>
  </si>
  <si>
    <t>září</t>
  </si>
  <si>
    <t>prosinec</t>
  </si>
  <si>
    <t>celkem</t>
  </si>
  <si>
    <t>roční v %</t>
  </si>
  <si>
    <t>k 30.06.</t>
  </si>
  <si>
    <t>k 30.09.</t>
  </si>
  <si>
    <t>k 31.12.</t>
  </si>
  <si>
    <t>Počet pracovníků- fyzický stav</t>
  </si>
  <si>
    <t>x</t>
  </si>
  <si>
    <t>Počet pracovníků- přepočtený stav</t>
  </si>
  <si>
    <t>Dlouhodobý hmotný majetek (DHM)</t>
  </si>
  <si>
    <t>02x</t>
  </si>
  <si>
    <t>Oprávky k DHM</t>
  </si>
  <si>
    <t>08x</t>
  </si>
  <si>
    <t>Zásoby</t>
  </si>
  <si>
    <t>1xx</t>
  </si>
  <si>
    <t>Pohledávky</t>
  </si>
  <si>
    <t>Finanční majetek</t>
  </si>
  <si>
    <t>2xx</t>
  </si>
  <si>
    <t>AKTIVA CELKEM</t>
  </si>
  <si>
    <t>Jmění</t>
  </si>
  <si>
    <t>Fondy</t>
  </si>
  <si>
    <t>41x</t>
  </si>
  <si>
    <t>Dlouhodobé závazky</t>
  </si>
  <si>
    <t>Krátkodobé závazky</t>
  </si>
  <si>
    <t>Bankovní úvěry</t>
  </si>
  <si>
    <t>Dotace a výpomoci celkem</t>
  </si>
  <si>
    <t xml:space="preserve">      z toho z rozpočtu ÚSC - investiční</t>
  </si>
  <si>
    <t xml:space="preserve">      z toho z rozpočtu ÚSC - provozní</t>
  </si>
  <si>
    <t>Spotřeba materiálu</t>
  </si>
  <si>
    <t>Spotřeba energií</t>
  </si>
  <si>
    <t>Prodané zboží</t>
  </si>
  <si>
    <t>Opravy a udržování</t>
  </si>
  <si>
    <t>Ostatní služby</t>
  </si>
  <si>
    <t xml:space="preserve">Mzdové náklady </t>
  </si>
  <si>
    <t>Zákonné a ostatní odvody</t>
  </si>
  <si>
    <t>524-8</t>
  </si>
  <si>
    <t>Odpis pohledávek</t>
  </si>
  <si>
    <t>Odpisy dlouhodobého majetku</t>
  </si>
  <si>
    <t>Ostatní náklady</t>
  </si>
  <si>
    <t>5xx</t>
  </si>
  <si>
    <t xml:space="preserve">Náklady celkem </t>
  </si>
  <si>
    <t>Tržby za vlastní výrobky</t>
  </si>
  <si>
    <t>Tržby z prodeje služeb</t>
  </si>
  <si>
    <t>Tržby za prodané zboží</t>
  </si>
  <si>
    <t>Provozní dotace</t>
  </si>
  <si>
    <t>67x</t>
  </si>
  <si>
    <t>Ostatní výnosy</t>
  </si>
  <si>
    <t>6xx</t>
  </si>
  <si>
    <t>Výnosy celkem (ÚT 6)</t>
  </si>
  <si>
    <t>Výnosy bez dotací</t>
  </si>
  <si>
    <t>Hospodářský výsledek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</si>
  <si>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</si>
  <si>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</si>
  <si>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</si>
  <si>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</si>
  <si>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</si>
  <si>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>Rozdíl ve výši provozní dotace činí 19 981 Kč - rozpouštění investičního transferu</t>
  </si>
  <si>
    <t>Zpracoval:  Ing. Pardovská M.</t>
  </si>
  <si>
    <t>Schválil: PhDr. Malinkovič D.</t>
  </si>
  <si>
    <t xml:space="preserve">  </t>
  </si>
  <si>
    <t>4010 Mateřská škola Břeclav, Okružní 7, příspěvková organizace</t>
  </si>
  <si>
    <t>Počet pracovníků - fyzický stav</t>
  </si>
  <si>
    <t>Počet pracovníků - přepočtený stav</t>
  </si>
  <si>
    <r>
      <rPr>
        <b/>
        <sz val="10"/>
        <rFont val="Arial CE"/>
        <family val="2"/>
        <charset val="238"/>
      </rPr>
      <t xml:space="preserve">Komentář: </t>
    </r>
    <r>
      <rPr>
        <sz val="10"/>
        <rFont val="Arial CE"/>
        <family val="2"/>
        <charset val="238"/>
      </rPr>
      <t xml:space="preserve"> </t>
    </r>
  </si>
  <si>
    <t>Schválila: Mgr. Zdeňka Stanická</t>
  </si>
  <si>
    <t>4011 Mateřská škola Břeclav, Osvobození 1, příspěvková organizace</t>
  </si>
  <si>
    <t>Zpracovala: Ing. Markéta Hladká, dne 30.1.2024</t>
  </si>
  <si>
    <t>Schválila: Bc. Eva Čevelová</t>
  </si>
  <si>
    <t>4204 - Základní škola Břeclav, Komenského 2, příspěvková organizace</t>
  </si>
  <si>
    <t>účet</t>
  </si>
  <si>
    <t>Zpracoval: Denisa Úprková</t>
  </si>
  <si>
    <t>Schválil: Mgr. Yveta Polanská</t>
  </si>
  <si>
    <t>4206 - Základní škola a Mateřská škola Břeclav, Kupkova 1, příspěvková organizace</t>
  </si>
  <si>
    <r>
      <t>Komentář:</t>
    </r>
    <r>
      <rPr>
        <i/>
        <sz val="11"/>
        <rFont val="Arial"/>
        <family val="2"/>
        <charset val="238"/>
      </rPr>
      <t xml:space="preserve"> </t>
    </r>
    <r>
      <rPr>
        <b/>
        <i/>
        <sz val="11"/>
        <rFont val="Arial"/>
        <family val="2"/>
        <charset val="238"/>
      </rPr>
      <t xml:space="preserve"> </t>
    </r>
  </si>
  <si>
    <t>Zpracovala: Ing. Ilona Wozarová</t>
  </si>
  <si>
    <t>Schválila:</t>
  </si>
  <si>
    <t>Mgr. Helena Ondrejková, ředitelka školy</t>
  </si>
  <si>
    <t>Datum: 29.1.2024</t>
  </si>
  <si>
    <t>4211 Základní škola Jana Noháče, Břeclav, Školní 16, příspěvková organizace</t>
  </si>
  <si>
    <t>Dlouhodobý majetek</t>
  </si>
  <si>
    <t>Komentář:</t>
  </si>
  <si>
    <t>Zpracovala: Ing. Markéta Hladká, dne 1.2.2024</t>
  </si>
  <si>
    <t>Schválila: Mgr. Marcela Minaříková</t>
  </si>
  <si>
    <t>216 - Městská knihovna Břeclav, příspěvková organizace</t>
  </si>
  <si>
    <t>Zpracoval:  Klučková Iveta</t>
  </si>
  <si>
    <t>Schválil:   Mgr. Marek Uhlíř</t>
  </si>
  <si>
    <t>226 - Tereza Břeclav, příspěvková organizace</t>
  </si>
  <si>
    <t>Stálá aktiva</t>
  </si>
  <si>
    <t>Oprávky ke stálým aktivům</t>
  </si>
  <si>
    <t>Zpracovala: Hana Málková</t>
  </si>
  <si>
    <t xml:space="preserve">Schválil: Ing. Radek Hrdina </t>
  </si>
  <si>
    <t>V Břeclavi dne    31.1.2024</t>
  </si>
  <si>
    <t>4007 - Mateřská škola Břeclav, U Splavu 2765, příspěvková organizace</t>
  </si>
  <si>
    <t>Zpracoval:   N. Krejčiříková 8.2.2024</t>
  </si>
  <si>
    <t xml:space="preserve">Schválil:  Krutišová </t>
  </si>
  <si>
    <t>4002 - Mateřská škola Břeclav, Břetislavova 6, příspěvková organizace</t>
  </si>
  <si>
    <t>Zpracovala: N. Krejčiříková  8.2.2024</t>
  </si>
  <si>
    <t xml:space="preserve">Schválila: Lenka Čudová </t>
  </si>
  <si>
    <t>4004 - Mateřská škola Břeclav, Hřbitovní 8, příspěvková organizace</t>
  </si>
  <si>
    <t>Rozpočet upravený: ÚZ 33353 celkem 4 155 734,00 Kč, zřizovatel 893 000 Kč, příspěvky RP 160 239,- Kč, OP JAK 119155,86 Kč a pojistné pnění 8 307,-Kč</t>
  </si>
  <si>
    <t>Zpracoval: Trněná</t>
  </si>
  <si>
    <t>Schválil:Mgr. Jitka Kocábová</t>
  </si>
  <si>
    <t>4209 - Základní škola Břeclav, Slovácká 40, příspěvková organizace</t>
  </si>
  <si>
    <t>Komenář:</t>
  </si>
  <si>
    <t xml:space="preserve"> I.Q 2023- Po obdržení faktur a záloh na rok 2023 vyšší ceny za  energie,   např. vytápění(Teplo) min.rok 709Kč/GJ, tento rok 1498Kč/GJ</t>
  </si>
  <si>
    <t>Zpracovala:  Menšíková Jana</t>
  </si>
  <si>
    <t>Schválil: Mgr. Janošek Martin</t>
  </si>
  <si>
    <t>108 - Městské muzeum a galerie Břeclav, příspěvková organizace</t>
  </si>
  <si>
    <t>40x</t>
  </si>
  <si>
    <t>Zpracoval:   Ing. Marcela Hipská</t>
  </si>
  <si>
    <t>Pozn.:</t>
  </si>
  <si>
    <t>ř.24 "Dotace a výpomoci celkem" obsahuje kromě jiných dotací také výnosy z investičních transferů</t>
  </si>
  <si>
    <t>ř.26 "Dotace a výpomoci-z rozpočtu ÚSC provozní" představuje účet 672, ale bez jiných dotací (555 tis.Kč) a investičních transferů (349 tis.Kč)</t>
  </si>
  <si>
    <t>Schválil:     Ing. Petr Dlouhý</t>
  </si>
  <si>
    <t>4005 - Mateřská škola Břeclav, Na Valtické 727, příspěvková organizace</t>
  </si>
  <si>
    <t xml:space="preserve">Zpracoval:   Strachová, Olejníková  </t>
  </si>
  <si>
    <t>Schválil:  Kaufová</t>
  </si>
  <si>
    <t>4207 - Základní škola Břeclav, Na Valtické 31A, příspěvková organizace</t>
  </si>
  <si>
    <t xml:space="preserve">Komentář: </t>
  </si>
  <si>
    <t xml:space="preserve">V ostatních nákladech je zachycena vnitropodniková aktivace služeb v souvislosti se stravováním zaměstnanců. </t>
  </si>
  <si>
    <t xml:space="preserve">Ke dni 31. 12. 2023 činil HV 973 tis. Kč. Hlavní důvodem zvýšeného výsledku hospodaření bylo snížení nákladů r. 2023 o částku 439 tis. Kč vlivem dohodané položky na spotřebu tepla za r. 2022, </t>
  </si>
  <si>
    <t>a to přesto, že dohad byl stanoven na základě skutečné spotřeby a informací o cenách dostupných v době sestavení účetní závěrky za r. 2022.</t>
  </si>
  <si>
    <t>Zpracoval: I. Frýbertová, ekonomka školy</t>
  </si>
  <si>
    <t>Schválil: Mgr. I. Hemalová, ředitelka školy</t>
  </si>
  <si>
    <t>4205 - Základní škola a Mateřská škola Břeclav, Kpt. Nálepky 7, příspěvková organizace</t>
  </si>
  <si>
    <t>Zpracovala: Ing. Olga Rajnochová</t>
  </si>
  <si>
    <t>Schválila: Mgr. Jitka Šaierová</t>
  </si>
  <si>
    <t>4306 - Základní umělecká škola Břeclav, Křížkovského 4, příspěvková organizace</t>
  </si>
  <si>
    <t>Rozpočet MŠMT 26.427.929 Kč, zřizovatel 1.336.000 Kč, OP JAK 111.036 Kč, vlastní zdroje 2.235127,60 Kč a DČ 57240,-Kč</t>
  </si>
  <si>
    <t>Zpracovala: Trněná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</si>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</sst>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"/>
    <numFmt numFmtId="165" formatCode="0.0"/>
    <numFmt numFmtId="166" formatCode="_-* #,##0_-;\-* #,##0_-;_-* &quot;-&quot;??_-;_-@_-"/>
    <numFmt numFmtId="167" formatCode="#,##0_ ;\-#,##0\ "/>
  </numFmts>
  <fonts count="7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8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Calibri"/>
      <family val="2"/>
      <charset val="238"/>
      <scheme val="minor"/>
    </font>
    <font>
      <b/>
      <i/>
      <u/>
      <sz val="10"/>
      <name val="Arial CE"/>
      <family val="2"/>
      <charset val="238"/>
    </font>
    <font>
      <b/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charset val="238"/>
    </font>
    <font>
      <b/>
      <i/>
      <sz val="18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i/>
      <u/>
      <sz val="11"/>
      <name val="Arial CE"/>
      <family val="2"/>
      <charset val="238"/>
    </font>
    <font>
      <b/>
      <i/>
      <sz val="11"/>
      <name val="Arial"/>
      <family val="2"/>
      <charset val="238"/>
    </font>
    <font>
      <b/>
      <sz val="14"/>
      <name val="Arial CE"/>
      <charset val="238"/>
    </font>
    <font>
      <b/>
      <sz val="12"/>
      <color indexed="22"/>
      <name val="Arial CE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2"/>
      <name val="Arial CE"/>
      <charset val="238"/>
    </font>
    <font>
      <b/>
      <sz val="10"/>
      <color rgb="FFFF000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8"/>
      <name val="Calibri"/>
      <family val="2"/>
      <charset val="238"/>
    </font>
    <font>
      <b/>
      <sz val="12"/>
      <color rgb="FFC0C0C0"/>
      <name val="Arial CE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0"/>
      <color rgb="FF3333FF"/>
      <name val="Arial"/>
      <family val="2"/>
      <charset val="238"/>
    </font>
    <font>
      <sz val="14"/>
      <color theme="1"/>
      <name val="Arial"/>
      <family val="2"/>
      <charset val="238"/>
    </font>
    <font>
      <sz val="10"/>
      <name val="Arial"/>
      <charset val="238"/>
    </font>
    <font>
      <i/>
      <sz val="10"/>
      <color rgb="FFFF0000"/>
      <name val="Arial CE"/>
      <charset val="238"/>
    </font>
    <font>
      <i/>
      <sz val="10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3" fillId="0" borderId="0" applyFont="0" applyFill="0" applyBorder="0" applyAlignment="0" applyProtection="0"/>
  </cellStyleXfs>
  <cellXfs count="1654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/>
    <xf numFmtId="0" fontId="7" fillId="0" borderId="10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7" fillId="0" borderId="6" xfId="0" applyFont="1" applyFill="1" applyBorder="1"/>
    <xf numFmtId="0" fontId="7" fillId="0" borderId="13" xfId="0" applyFont="1" applyFill="1" applyBorder="1"/>
    <xf numFmtId="0" fontId="7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9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4" fontId="2" fillId="2" borderId="18" xfId="1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2" xfId="0" applyFont="1" applyFill="1" applyBorder="1"/>
    <xf numFmtId="0" fontId="3" fillId="0" borderId="9" xfId="0" applyFont="1" applyFill="1" applyBorder="1"/>
    <xf numFmtId="0" fontId="6" fillId="0" borderId="9" xfId="0" applyFont="1" applyFill="1" applyBorder="1"/>
    <xf numFmtId="0" fontId="6" fillId="0" borderId="4" xfId="0" applyFont="1" applyFill="1" applyBorder="1"/>
    <xf numFmtId="0" fontId="3" fillId="0" borderId="4" xfId="0" applyFont="1" applyFill="1" applyBorder="1"/>
    <xf numFmtId="0" fontId="7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0" xfId="0" applyFont="1" applyFill="1" applyBorder="1"/>
    <xf numFmtId="0" fontId="7" fillId="0" borderId="20" xfId="0" applyFont="1" applyFill="1" applyBorder="1"/>
    <xf numFmtId="0" fontId="6" fillId="0" borderId="9" xfId="1" applyFont="1" applyFill="1" applyBorder="1" applyAlignment="1">
      <alignment horizontal="left"/>
    </xf>
    <xf numFmtId="0" fontId="7" fillId="0" borderId="9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Fill="1"/>
    <xf numFmtId="0" fontId="7" fillId="0" borderId="9" xfId="0" applyFont="1" applyFill="1" applyBorder="1" applyAlignment="1">
      <alignment wrapText="1"/>
    </xf>
    <xf numFmtId="0" fontId="6" fillId="3" borderId="0" xfId="0" applyFont="1" applyFill="1"/>
    <xf numFmtId="4" fontId="6" fillId="3" borderId="14" xfId="0" applyNumberFormat="1" applyFont="1" applyFill="1" applyBorder="1"/>
    <xf numFmtId="4" fontId="6" fillId="3" borderId="9" xfId="0" applyNumberFormat="1" applyFont="1" applyFill="1" applyBorder="1"/>
    <xf numFmtId="4" fontId="6" fillId="3" borderId="12" xfId="0" applyNumberFormat="1" applyFont="1" applyFill="1" applyBorder="1"/>
    <xf numFmtId="4" fontId="6" fillId="3" borderId="0" xfId="0" applyNumberFormat="1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9" xfId="0" applyFont="1" applyFill="1" applyBorder="1"/>
    <xf numFmtId="0" fontId="6" fillId="3" borderId="9" xfId="0" applyFont="1" applyFill="1" applyBorder="1"/>
    <xf numFmtId="0" fontId="6" fillId="0" borderId="0" xfId="0" applyFont="1" applyFill="1" applyAlignment="1">
      <alignment horizontal="right"/>
    </xf>
    <xf numFmtId="0" fontId="1" fillId="0" borderId="0" xfId="0" applyFont="1" applyFill="1"/>
    <xf numFmtId="4" fontId="1" fillId="3" borderId="0" xfId="0" applyNumberFormat="1" applyFont="1" applyFill="1"/>
    <xf numFmtId="0" fontId="1" fillId="3" borderId="0" xfId="0" applyFont="1" applyFill="1"/>
    <xf numFmtId="0" fontId="14" fillId="3" borderId="0" xfId="0" applyFont="1" applyFill="1"/>
    <xf numFmtId="0" fontId="9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3" xfId="0" applyFont="1" applyFill="1" applyBorder="1"/>
    <xf numFmtId="0" fontId="6" fillId="3" borderId="14" xfId="0" applyFont="1" applyFill="1" applyBorder="1"/>
    <xf numFmtId="0" fontId="6" fillId="3" borderId="11" xfId="0" applyFont="1" applyFill="1" applyBorder="1"/>
    <xf numFmtId="0" fontId="6" fillId="3" borderId="15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4" fontId="6" fillId="3" borderId="21" xfId="0" applyNumberFormat="1" applyFont="1" applyFill="1" applyBorder="1"/>
    <xf numFmtId="4" fontId="4" fillId="3" borderId="0" xfId="0" applyNumberFormat="1" applyFont="1" applyFill="1"/>
    <xf numFmtId="0" fontId="6" fillId="0" borderId="12" xfId="0" applyFont="1" applyFill="1" applyBorder="1"/>
    <xf numFmtId="0" fontId="2" fillId="3" borderId="9" xfId="0" applyFont="1" applyFill="1" applyBorder="1"/>
    <xf numFmtId="4" fontId="2" fillId="3" borderId="20" xfId="0" applyNumberFormat="1" applyFont="1" applyFill="1" applyBorder="1"/>
    <xf numFmtId="0" fontId="6" fillId="3" borderId="4" xfId="0" applyFont="1" applyFill="1" applyBorder="1" applyAlignment="1">
      <alignment horizontal="left"/>
    </xf>
    <xf numFmtId="0" fontId="2" fillId="3" borderId="20" xfId="0" applyFont="1" applyFill="1" applyBorder="1"/>
    <xf numFmtId="0" fontId="3" fillId="0" borderId="2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21" xfId="0" applyFont="1" applyFill="1" applyBorder="1"/>
    <xf numFmtId="0" fontId="2" fillId="3" borderId="0" xfId="0" applyFont="1" applyFill="1" applyBorder="1"/>
    <xf numFmtId="4" fontId="2" fillId="3" borderId="0" xfId="0" applyNumberFormat="1" applyFont="1" applyFill="1" applyBorder="1"/>
    <xf numFmtId="0" fontId="6" fillId="3" borderId="19" xfId="0" applyFont="1" applyFill="1" applyBorder="1"/>
    <xf numFmtId="0" fontId="6" fillId="3" borderId="19" xfId="0" applyFont="1" applyFill="1" applyBorder="1" applyAlignment="1">
      <alignment horizontal="center"/>
    </xf>
    <xf numFmtId="0" fontId="2" fillId="3" borderId="19" xfId="0" applyFont="1" applyFill="1" applyBorder="1"/>
    <xf numFmtId="4" fontId="2" fillId="3" borderId="19" xfId="0" applyNumberFormat="1" applyFont="1" applyFill="1" applyBorder="1"/>
    <xf numFmtId="0" fontId="6" fillId="3" borderId="28" xfId="0" applyFont="1" applyFill="1" applyBorder="1"/>
    <xf numFmtId="0" fontId="6" fillId="3" borderId="28" xfId="0" applyFont="1" applyFill="1" applyBorder="1" applyAlignment="1">
      <alignment horizontal="center"/>
    </xf>
    <xf numFmtId="0" fontId="2" fillId="3" borderId="28" xfId="0" applyFont="1" applyFill="1" applyBorder="1"/>
    <xf numFmtId="4" fontId="2" fillId="3" borderId="28" xfId="0" applyNumberFormat="1" applyFont="1" applyFill="1" applyBorder="1"/>
    <xf numFmtId="0" fontId="6" fillId="3" borderId="6" xfId="0" applyFont="1" applyFill="1" applyBorder="1"/>
    <xf numFmtId="0" fontId="18" fillId="3" borderId="0" xfId="0" applyFont="1" applyFill="1" applyAlignment="1"/>
    <xf numFmtId="0" fontId="6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/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2" fillId="2" borderId="18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10" fillId="0" borderId="14" xfId="0" applyFont="1" applyFill="1" applyBorder="1" applyAlignment="1">
      <alignment horizontal="left"/>
    </xf>
    <xf numFmtId="4" fontId="6" fillId="0" borderId="21" xfId="0" applyNumberFormat="1" applyFont="1" applyFill="1" applyBorder="1"/>
    <xf numFmtId="4" fontId="7" fillId="5" borderId="12" xfId="0" applyNumberFormat="1" applyFont="1" applyFill="1" applyBorder="1"/>
    <xf numFmtId="4" fontId="6" fillId="0" borderId="12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3" fillId="3" borderId="0" xfId="0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5" fillId="0" borderId="24" xfId="0" applyFont="1" applyFill="1" applyBorder="1"/>
    <xf numFmtId="0" fontId="5" fillId="0" borderId="14" xfId="0" applyFont="1" applyFill="1" applyBorder="1"/>
    <xf numFmtId="0" fontId="8" fillId="0" borderId="29" xfId="0" applyFont="1" applyFill="1" applyBorder="1"/>
    <xf numFmtId="0" fontId="5" fillId="0" borderId="21" xfId="0" applyFont="1" applyFill="1" applyBorder="1"/>
    <xf numFmtId="0" fontId="3" fillId="0" borderId="22" xfId="0" applyFont="1" applyFill="1" applyBorder="1"/>
    <xf numFmtId="0" fontId="6" fillId="3" borderId="21" xfId="0" applyFont="1" applyFill="1" applyBorder="1"/>
    <xf numFmtId="0" fontId="6" fillId="3" borderId="14" xfId="0" applyFont="1" applyFill="1" applyBorder="1" applyAlignment="1">
      <alignment horizontal="right"/>
    </xf>
    <xf numFmtId="0" fontId="6" fillId="5" borderId="21" xfId="0" applyFont="1" applyFill="1" applyBorder="1"/>
    <xf numFmtId="0" fontId="6" fillId="5" borderId="9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/>
    </xf>
    <xf numFmtId="4" fontId="6" fillId="3" borderId="13" xfId="0" applyNumberFormat="1" applyFont="1" applyFill="1" applyBorder="1"/>
    <xf numFmtId="0" fontId="17" fillId="3" borderId="20" xfId="0" applyFont="1" applyFill="1" applyBorder="1"/>
    <xf numFmtId="4" fontId="6" fillId="0" borderId="20" xfId="0" applyNumberFormat="1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3" fillId="0" borderId="0" xfId="0" applyFont="1" applyAlignment="1">
      <alignment horizontal="center"/>
    </xf>
    <xf numFmtId="0" fontId="24" fillId="6" borderId="1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4" fillId="6" borderId="2" xfId="0" applyFont="1" applyFill="1" applyBorder="1" applyAlignment="1">
      <alignment horizontal="center" vertical="center"/>
    </xf>
    <xf numFmtId="0" fontId="24" fillId="6" borderId="33" xfId="0" applyFont="1" applyFill="1" applyBorder="1" applyAlignment="1">
      <alignment horizontal="center" vertical="center"/>
    </xf>
    <xf numFmtId="0" fontId="1" fillId="0" borderId="0" xfId="0" applyFont="1"/>
    <xf numFmtId="14" fontId="6" fillId="0" borderId="0" xfId="0" applyNumberFormat="1" applyFont="1" applyAlignment="1">
      <alignment horizontal="left"/>
    </xf>
    <xf numFmtId="0" fontId="26" fillId="0" borderId="34" xfId="0" applyFont="1" applyBorder="1"/>
    <xf numFmtId="4" fontId="26" fillId="0" borderId="3" xfId="0" applyNumberFormat="1" applyFont="1" applyBorder="1"/>
    <xf numFmtId="4" fontId="27" fillId="0" borderId="35" xfId="0" applyNumberFormat="1" applyFont="1" applyFill="1" applyBorder="1"/>
    <xf numFmtId="0" fontId="26" fillId="0" borderId="36" xfId="0" applyFont="1" applyBorder="1"/>
    <xf numFmtId="4" fontId="26" fillId="0" borderId="4" xfId="0" applyNumberFormat="1" applyFont="1" applyBorder="1"/>
    <xf numFmtId="0" fontId="26" fillId="0" borderId="37" xfId="0" applyFont="1" applyBorder="1"/>
    <xf numFmtId="0" fontId="24" fillId="0" borderId="38" xfId="0" applyFont="1" applyBorder="1"/>
    <xf numFmtId="4" fontId="24" fillId="0" borderId="5" xfId="0" applyNumberFormat="1" applyFont="1" applyBorder="1"/>
    <xf numFmtId="0" fontId="26" fillId="0" borderId="39" xfId="0" applyFont="1" applyBorder="1"/>
    <xf numFmtId="4" fontId="26" fillId="0" borderId="6" xfId="0" applyNumberFormat="1" applyFont="1" applyBorder="1"/>
    <xf numFmtId="0" fontId="27" fillId="0" borderId="35" xfId="0" applyFont="1" applyBorder="1"/>
    <xf numFmtId="4" fontId="27" fillId="0" borderId="29" xfId="0" applyNumberFormat="1" applyFont="1" applyFill="1" applyBorder="1"/>
    <xf numFmtId="0" fontId="24" fillId="0" borderId="40" xfId="0" applyFont="1" applyBorder="1"/>
    <xf numFmtId="4" fontId="24" fillId="0" borderId="3" xfId="0" applyNumberFormat="1" applyFont="1" applyBorder="1"/>
    <xf numFmtId="0" fontId="24" fillId="0" borderId="41" xfId="0" applyFont="1" applyFill="1" applyBorder="1"/>
    <xf numFmtId="4" fontId="26" fillId="0" borderId="6" xfId="0" applyNumberFormat="1" applyFont="1" applyFill="1" applyBorder="1"/>
    <xf numFmtId="0" fontId="25" fillId="0" borderId="42" xfId="0" applyFont="1" applyBorder="1"/>
    <xf numFmtId="4" fontId="24" fillId="0" borderId="6" xfId="0" applyNumberFormat="1" applyFont="1" applyFill="1" applyBorder="1"/>
    <xf numFmtId="0" fontId="25" fillId="0" borderId="43" xfId="0" applyFont="1" applyBorder="1"/>
    <xf numFmtId="0" fontId="24" fillId="0" borderId="44" xfId="0" applyFont="1" applyBorder="1"/>
    <xf numFmtId="4" fontId="24" fillId="0" borderId="8" xfId="0" applyNumberFormat="1" applyFont="1" applyFill="1" applyBorder="1"/>
    <xf numFmtId="0" fontId="25" fillId="0" borderId="45" xfId="0" applyFont="1" applyBorder="1"/>
    <xf numFmtId="0" fontId="6" fillId="0" borderId="0" xfId="0" applyFont="1"/>
    <xf numFmtId="0" fontId="6" fillId="0" borderId="0" xfId="0" applyFont="1" applyBorder="1"/>
    <xf numFmtId="0" fontId="26" fillId="0" borderId="0" xfId="0" applyFont="1"/>
    <xf numFmtId="4" fontId="2" fillId="3" borderId="9" xfId="0" applyNumberFormat="1" applyFont="1" applyFill="1" applyBorder="1" applyAlignment="1">
      <alignment horizontal="center"/>
    </xf>
    <xf numFmtId="4" fontId="2" fillId="4" borderId="21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center"/>
    </xf>
    <xf numFmtId="4" fontId="6" fillId="4" borderId="9" xfId="0" applyNumberFormat="1" applyFont="1" applyFill="1" applyBorder="1"/>
    <xf numFmtId="4" fontId="6" fillId="4" borderId="13" xfId="0" applyNumberFormat="1" applyFont="1" applyFill="1" applyBorder="1"/>
    <xf numFmtId="4" fontId="6" fillId="4" borderId="12" xfId="0" applyNumberFormat="1" applyFont="1" applyFill="1" applyBorder="1"/>
    <xf numFmtId="4" fontId="2" fillId="4" borderId="20" xfId="0" applyNumberFormat="1" applyFont="1" applyFill="1" applyBorder="1"/>
    <xf numFmtId="4" fontId="16" fillId="3" borderId="0" xfId="0" applyNumberFormat="1" applyFont="1" applyFill="1" applyAlignment="1">
      <alignment horizontal="right"/>
    </xf>
    <xf numFmtId="4" fontId="6" fillId="3" borderId="0" xfId="0" applyNumberFormat="1" applyFont="1" applyFill="1"/>
    <xf numFmtId="4" fontId="6" fillId="3" borderId="0" xfId="0" applyNumberFormat="1" applyFont="1" applyFill="1" applyAlignment="1"/>
    <xf numFmtId="4" fontId="2" fillId="3" borderId="0" xfId="0" applyNumberFormat="1" applyFont="1" applyFill="1" applyAlignment="1">
      <alignment horizontal="center"/>
    </xf>
    <xf numFmtId="4" fontId="2" fillId="2" borderId="16" xfId="1" applyNumberFormat="1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/>
    </xf>
    <xf numFmtId="4" fontId="2" fillId="2" borderId="13" xfId="1" applyNumberFormat="1" applyFont="1" applyFill="1" applyBorder="1" applyAlignment="1">
      <alignment horizontal="center"/>
    </xf>
    <xf numFmtId="4" fontId="6" fillId="4" borderId="21" xfId="0" applyNumberFormat="1" applyFont="1" applyFill="1" applyBorder="1"/>
    <xf numFmtId="4" fontId="6" fillId="4" borderId="14" xfId="0" applyNumberFormat="1" applyFont="1" applyFill="1" applyBorder="1"/>
    <xf numFmtId="4" fontId="6" fillId="4" borderId="9" xfId="0" applyNumberFormat="1" applyFont="1" applyFill="1" applyBorder="1" applyAlignment="1"/>
    <xf numFmtId="4" fontId="6" fillId="4" borderId="9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2" fillId="3" borderId="0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right"/>
    </xf>
    <xf numFmtId="4" fontId="2" fillId="3" borderId="0" xfId="0" applyNumberFormat="1" applyFont="1" applyFill="1"/>
    <xf numFmtId="4" fontId="5" fillId="0" borderId="0" xfId="0" applyNumberFormat="1" applyFont="1" applyFill="1"/>
    <xf numFmtId="4" fontId="9" fillId="0" borderId="0" xfId="0" applyNumberFormat="1" applyFont="1" applyFill="1"/>
    <xf numFmtId="4" fontId="5" fillId="5" borderId="9" xfId="0" applyNumberFormat="1" applyFont="1" applyFill="1" applyBorder="1"/>
    <xf numFmtId="4" fontId="2" fillId="5" borderId="20" xfId="0" applyNumberFormat="1" applyFont="1" applyFill="1" applyBorder="1"/>
    <xf numFmtId="4" fontId="5" fillId="5" borderId="24" xfId="0" applyNumberFormat="1" applyFont="1" applyFill="1" applyBorder="1"/>
    <xf numFmtId="4" fontId="5" fillId="5" borderId="21" xfId="0" applyNumberFormat="1" applyFont="1" applyFill="1" applyBorder="1"/>
    <xf numFmtId="4" fontId="5" fillId="5" borderId="14" xfId="0" applyNumberFormat="1" applyFont="1" applyFill="1" applyBorder="1"/>
    <xf numFmtId="4" fontId="5" fillId="5" borderId="0" xfId="0" applyNumberFormat="1" applyFont="1" applyFill="1"/>
    <xf numFmtId="4" fontId="5" fillId="3" borderId="0" xfId="0" applyNumberFormat="1" applyFont="1" applyFill="1"/>
    <xf numFmtId="4" fontId="7" fillId="0" borderId="0" xfId="0" applyNumberFormat="1" applyFont="1" applyFill="1"/>
    <xf numFmtId="4" fontId="7" fillId="0" borderId="22" xfId="0" applyNumberFormat="1" applyFont="1" applyFill="1" applyBorder="1"/>
    <xf numFmtId="4" fontId="7" fillId="0" borderId="20" xfId="0" applyNumberFormat="1" applyFont="1" applyFill="1" applyBorder="1"/>
    <xf numFmtId="4" fontId="3" fillId="0" borderId="20" xfId="0" applyNumberFormat="1" applyFont="1" applyFill="1" applyBorder="1"/>
    <xf numFmtId="4" fontId="2" fillId="3" borderId="21" xfId="0" applyNumberFormat="1" applyFont="1" applyFill="1" applyBorder="1" applyAlignment="1">
      <alignment horizontal="center"/>
    </xf>
    <xf numFmtId="4" fontId="2" fillId="3" borderId="14" xfId="0" applyNumberFormat="1" applyFont="1" applyFill="1" applyBorder="1" applyAlignment="1">
      <alignment horizontal="center"/>
    </xf>
    <xf numFmtId="4" fontId="6" fillId="3" borderId="9" xfId="0" applyNumberFormat="1" applyFont="1" applyFill="1" applyBorder="1" applyAlignment="1"/>
    <xf numFmtId="4" fontId="6" fillId="3" borderId="9" xfId="0" applyNumberFormat="1" applyFont="1" applyFill="1" applyBorder="1" applyAlignment="1">
      <alignment horizontal="right"/>
    </xf>
    <xf numFmtId="49" fontId="2" fillId="2" borderId="16" xfId="1" applyNumberFormat="1" applyFont="1" applyFill="1" applyBorder="1" applyAlignment="1">
      <alignment horizontal="center"/>
    </xf>
    <xf numFmtId="4" fontId="7" fillId="0" borderId="14" xfId="0" applyNumberFormat="1" applyFont="1" applyFill="1" applyBorder="1"/>
    <xf numFmtId="4" fontId="7" fillId="4" borderId="14" xfId="0" applyNumberFormat="1" applyFont="1" applyFill="1" applyBorder="1"/>
    <xf numFmtId="4" fontId="7" fillId="5" borderId="14" xfId="0" applyNumberFormat="1" applyFont="1" applyFill="1" applyBorder="1"/>
    <xf numFmtId="0" fontId="2" fillId="0" borderId="9" xfId="0" applyFont="1" applyFill="1" applyBorder="1"/>
    <xf numFmtId="4" fontId="8" fillId="0" borderId="14" xfId="0" applyNumberFormat="1" applyFont="1" applyFill="1" applyBorder="1"/>
    <xf numFmtId="4" fontId="7" fillId="4" borderId="9" xfId="0" applyNumberFormat="1" applyFont="1" applyFill="1" applyBorder="1"/>
    <xf numFmtId="4" fontId="7" fillId="0" borderId="9" xfId="0" applyNumberFormat="1" applyFont="1" applyFill="1" applyBorder="1"/>
    <xf numFmtId="4" fontId="7" fillId="0" borderId="12" xfId="0" applyNumberFormat="1" applyFont="1" applyFill="1" applyBorder="1"/>
    <xf numFmtId="4" fontId="7" fillId="4" borderId="12" xfId="0" applyNumberFormat="1" applyFont="1" applyFill="1" applyBorder="1"/>
    <xf numFmtId="0" fontId="7" fillId="0" borderId="22" xfId="0" applyFont="1" applyFill="1" applyBorder="1"/>
    <xf numFmtId="4" fontId="17" fillId="3" borderId="0" xfId="0" applyNumberFormat="1" applyFont="1" applyFill="1" applyAlignment="1">
      <alignment horizontal="right"/>
    </xf>
    <xf numFmtId="4" fontId="9" fillId="3" borderId="0" xfId="0" applyNumberFormat="1" applyFont="1" applyFill="1" applyAlignment="1">
      <alignment horizontal="center"/>
    </xf>
    <xf numFmtId="4" fontId="6" fillId="2" borderId="18" xfId="1" applyNumberFormat="1" applyFont="1" applyFill="1" applyBorder="1" applyAlignment="1">
      <alignment horizontal="center"/>
    </xf>
    <xf numFmtId="4" fontId="6" fillId="2" borderId="16" xfId="1" applyNumberFormat="1" applyFont="1" applyFill="1" applyBorder="1" applyAlignment="1">
      <alignment horizontal="center"/>
    </xf>
    <xf numFmtId="4" fontId="17" fillId="3" borderId="28" xfId="0" applyNumberFormat="1" applyFont="1" applyFill="1" applyBorder="1" applyAlignment="1">
      <alignment horizontal="right"/>
    </xf>
    <xf numFmtId="4" fontId="13" fillId="3" borderId="0" xfId="0" applyNumberFormat="1" applyFont="1" applyFill="1" applyAlignment="1">
      <alignment horizontal="center"/>
    </xf>
    <xf numFmtId="0" fontId="6" fillId="3" borderId="9" xfId="0" applyFont="1" applyFill="1" applyBorder="1" applyAlignment="1">
      <alignment horizontal="right"/>
    </xf>
    <xf numFmtId="4" fontId="6" fillId="5" borderId="9" xfId="0" applyNumberFormat="1" applyFont="1" applyFill="1" applyBorder="1"/>
    <xf numFmtId="4" fontId="28" fillId="0" borderId="8" xfId="0" applyNumberFormat="1" applyFont="1" applyFill="1" applyBorder="1" applyAlignment="1">
      <alignment horizontal="left" vertical="center"/>
    </xf>
    <xf numFmtId="0" fontId="28" fillId="0" borderId="10" xfId="0" applyFont="1" applyFill="1" applyBorder="1"/>
    <xf numFmtId="0" fontId="28" fillId="0" borderId="2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/>
    </xf>
    <xf numFmtId="4" fontId="28" fillId="3" borderId="10" xfId="0" applyNumberFormat="1" applyFont="1" applyFill="1" applyBorder="1" applyAlignment="1">
      <alignment vertical="center"/>
    </xf>
    <xf numFmtId="0" fontId="29" fillId="0" borderId="0" xfId="0" applyFont="1" applyFill="1"/>
    <xf numFmtId="0" fontId="6" fillId="3" borderId="21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30" fillId="3" borderId="10" xfId="0" applyFont="1" applyFill="1" applyBorder="1"/>
    <xf numFmtId="0" fontId="30" fillId="3" borderId="10" xfId="0" applyFont="1" applyFill="1" applyBorder="1" applyAlignment="1">
      <alignment horizontal="center"/>
    </xf>
    <xf numFmtId="0" fontId="31" fillId="3" borderId="23" xfId="0" applyFont="1" applyFill="1" applyBorder="1" applyAlignment="1">
      <alignment vertical="center"/>
    </xf>
    <xf numFmtId="4" fontId="31" fillId="0" borderId="10" xfId="0" applyNumberFormat="1" applyFont="1" applyFill="1" applyBorder="1" applyAlignment="1">
      <alignment vertical="center"/>
    </xf>
    <xf numFmtId="0" fontId="30" fillId="3" borderId="0" xfId="0" applyFont="1" applyFill="1"/>
    <xf numFmtId="0" fontId="6" fillId="0" borderId="1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left"/>
    </xf>
    <xf numFmtId="0" fontId="9" fillId="0" borderId="9" xfId="0" applyFont="1" applyFill="1" applyBorder="1"/>
    <xf numFmtId="0" fontId="3" fillId="0" borderId="14" xfId="0" applyFont="1" applyFill="1" applyBorder="1" applyAlignment="1">
      <alignment horizontal="left"/>
    </xf>
    <xf numFmtId="0" fontId="9" fillId="0" borderId="14" xfId="0" applyFont="1" applyFill="1" applyBorder="1"/>
    <xf numFmtId="0" fontId="10" fillId="0" borderId="0" xfId="0" applyFont="1" applyFill="1" applyBorder="1" applyAlignment="1">
      <alignment horizontal="left"/>
    </xf>
    <xf numFmtId="4" fontId="2" fillId="3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" fontId="28" fillId="3" borderId="20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2" fillId="0" borderId="12" xfId="0" applyFont="1" applyFill="1" applyBorder="1"/>
    <xf numFmtId="4" fontId="8" fillId="0" borderId="13" xfId="0" applyNumberFormat="1" applyFont="1" applyFill="1" applyBorder="1"/>
    <xf numFmtId="4" fontId="3" fillId="4" borderId="20" xfId="0" applyNumberFormat="1" applyFont="1" applyFill="1" applyBorder="1"/>
    <xf numFmtId="4" fontId="3" fillId="5" borderId="20" xfId="0" applyNumberFormat="1" applyFont="1" applyFill="1" applyBorder="1"/>
    <xf numFmtId="49" fontId="6" fillId="0" borderId="3" xfId="0" applyNumberFormat="1" applyFont="1" applyFill="1" applyBorder="1" applyAlignment="1">
      <alignment horizontal="right"/>
    </xf>
    <xf numFmtId="49" fontId="6" fillId="0" borderId="15" xfId="1" applyNumberFormat="1" applyFont="1" applyFill="1" applyBorder="1" applyAlignment="1">
      <alignment horizontal="right"/>
    </xf>
    <xf numFmtId="49" fontId="6" fillId="0" borderId="9" xfId="0" applyNumberFormat="1" applyFont="1" applyFill="1" applyBorder="1" applyAlignment="1">
      <alignment horizontal="right"/>
    </xf>
    <xf numFmtId="49" fontId="7" fillId="0" borderId="9" xfId="0" applyNumberFormat="1" applyFont="1" applyFill="1" applyBorder="1" applyAlignment="1">
      <alignment horizontal="right"/>
    </xf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6" fillId="0" borderId="16" xfId="0" applyFont="1" applyFill="1" applyBorder="1"/>
    <xf numFmtId="0" fontId="6" fillId="3" borderId="16" xfId="0" applyFont="1" applyFill="1" applyBorder="1"/>
    <xf numFmtId="4" fontId="9" fillId="5" borderId="14" xfId="0" applyNumberFormat="1" applyFont="1" applyFill="1" applyBorder="1"/>
    <xf numFmtId="4" fontId="9" fillId="5" borderId="9" xfId="0" applyNumberFormat="1" applyFont="1" applyFill="1" applyBorder="1"/>
    <xf numFmtId="4" fontId="2" fillId="5" borderId="10" xfId="0" applyNumberFormat="1" applyFont="1" applyFill="1" applyBorder="1"/>
    <xf numFmtId="0" fontId="6" fillId="5" borderId="14" xfId="0" applyFont="1" applyFill="1" applyBorder="1"/>
    <xf numFmtId="4" fontId="6" fillId="4" borderId="9" xfId="0" applyNumberFormat="1" applyFont="1" applyFill="1" applyBorder="1"/>
    <xf numFmtId="4" fontId="7" fillId="5" borderId="9" xfId="0" applyNumberFormat="1" applyFont="1" applyFill="1" applyBorder="1"/>
    <xf numFmtId="0" fontId="1" fillId="0" borderId="0" xfId="5" applyFont="1"/>
    <xf numFmtId="0" fontId="4" fillId="0" borderId="0" xfId="5" applyFont="1" applyAlignment="1">
      <alignment horizontal="center"/>
    </xf>
    <xf numFmtId="0" fontId="4" fillId="2" borderId="9" xfId="5" applyFont="1" applyFill="1" applyBorder="1" applyAlignment="1">
      <alignment horizontal="center"/>
    </xf>
    <xf numFmtId="0" fontId="4" fillId="6" borderId="9" xfId="5" applyFont="1" applyFill="1" applyBorder="1" applyAlignment="1">
      <alignment horizontal="center"/>
    </xf>
    <xf numFmtId="1" fontId="1" fillId="0" borderId="9" xfId="5" applyNumberFormat="1" applyFont="1" applyBorder="1"/>
    <xf numFmtId="0" fontId="1" fillId="0" borderId="9" xfId="5" applyFont="1" applyBorder="1"/>
    <xf numFmtId="4" fontId="4" fillId="0" borderId="9" xfId="5" applyNumberFormat="1" applyFont="1" applyBorder="1"/>
    <xf numFmtId="0" fontId="4" fillId="0" borderId="9" xfId="5" applyFont="1" applyBorder="1"/>
    <xf numFmtId="0" fontId="4" fillId="0" borderId="9" xfId="5" applyFont="1" applyBorder="1" applyAlignment="1">
      <alignment horizontal="left"/>
    </xf>
    <xf numFmtId="4" fontId="1" fillId="0" borderId="9" xfId="5" applyNumberFormat="1" applyFont="1" applyBorder="1"/>
    <xf numFmtId="1" fontId="1" fillId="0" borderId="9" xfId="5" applyNumberFormat="1" applyFont="1" applyBorder="1" applyAlignment="1">
      <alignment horizontal="center"/>
    </xf>
    <xf numFmtId="14" fontId="1" fillId="0" borderId="9" xfId="5" applyNumberFormat="1" applyFont="1" applyBorder="1"/>
    <xf numFmtId="0" fontId="1" fillId="0" borderId="9" xfId="5" applyFont="1" applyBorder="1" applyAlignment="1">
      <alignment horizontal="left"/>
    </xf>
    <xf numFmtId="0" fontId="32" fillId="0" borderId="9" xfId="0" applyFont="1" applyBorder="1" applyAlignment="1">
      <alignment horizontal="center"/>
    </xf>
    <xf numFmtId="14" fontId="32" fillId="0" borderId="9" xfId="0" applyNumberFormat="1" applyFont="1" applyBorder="1" applyAlignment="1">
      <alignment horizontal="center"/>
    </xf>
    <xf numFmtId="4" fontId="32" fillId="0" borderId="9" xfId="0" applyNumberFormat="1" applyFont="1" applyBorder="1"/>
    <xf numFmtId="0" fontId="1" fillId="0" borderId="9" xfId="0" applyFont="1" applyBorder="1"/>
    <xf numFmtId="0" fontId="32" fillId="0" borderId="9" xfId="0" applyFont="1" applyBorder="1" applyAlignment="1">
      <alignment horizontal="left"/>
    </xf>
    <xf numFmtId="0" fontId="32" fillId="0" borderId="0" xfId="0" applyFont="1"/>
    <xf numFmtId="0" fontId="32" fillId="0" borderId="0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1" fontId="1" fillId="0" borderId="12" xfId="5" applyNumberFormat="1" applyFont="1" applyBorder="1" applyAlignment="1">
      <alignment horizontal="center"/>
    </xf>
    <xf numFmtId="14" fontId="1" fillId="0" borderId="12" xfId="5" applyNumberFormat="1" applyFont="1" applyBorder="1"/>
    <xf numFmtId="4" fontId="1" fillId="0" borderId="12" xfId="5" applyNumberFormat="1" applyFont="1" applyBorder="1"/>
    <xf numFmtId="0" fontId="1" fillId="0" borderId="12" xfId="5" applyFont="1" applyBorder="1" applyAlignment="1">
      <alignment horizontal="left"/>
    </xf>
    <xf numFmtId="0" fontId="1" fillId="0" borderId="9" xfId="5" applyFont="1" applyBorder="1" applyAlignment="1">
      <alignment horizontal="center"/>
    </xf>
    <xf numFmtId="0" fontId="1" fillId="0" borderId="9" xfId="5" applyFont="1" applyBorder="1" applyAlignment="1">
      <alignment wrapText="1"/>
    </xf>
    <xf numFmtId="0" fontId="32" fillId="0" borderId="0" xfId="0" applyFont="1" applyAlignment="1">
      <alignment horizontal="center"/>
    </xf>
    <xf numFmtId="4" fontId="32" fillId="0" borderId="0" xfId="0" applyNumberFormat="1" applyFont="1"/>
    <xf numFmtId="0" fontId="33" fillId="2" borderId="9" xfId="0" applyFont="1" applyFill="1" applyBorder="1" applyAlignment="1">
      <alignment horizontal="center"/>
    </xf>
    <xf numFmtId="4" fontId="33" fillId="2" borderId="9" xfId="0" applyNumberFormat="1" applyFont="1" applyFill="1" applyBorder="1" applyAlignment="1">
      <alignment horizontal="center"/>
    </xf>
    <xf numFmtId="0" fontId="33" fillId="0" borderId="0" xfId="0" applyFont="1"/>
    <xf numFmtId="4" fontId="33" fillId="0" borderId="9" xfId="0" applyNumberFormat="1" applyFont="1" applyBorder="1"/>
    <xf numFmtId="0" fontId="32" fillId="0" borderId="9" xfId="0" applyFont="1" applyBorder="1"/>
    <xf numFmtId="0" fontId="1" fillId="0" borderId="7" xfId="0" applyFont="1" applyBorder="1"/>
    <xf numFmtId="0" fontId="32" fillId="0" borderId="7" xfId="0" applyFont="1" applyBorder="1"/>
    <xf numFmtId="0" fontId="1" fillId="0" borderId="7" xfId="5" applyFont="1" applyBorder="1"/>
    <xf numFmtId="4" fontId="32" fillId="3" borderId="9" xfId="0" applyNumberFormat="1" applyFont="1" applyFill="1" applyBorder="1"/>
    <xf numFmtId="4" fontId="33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right"/>
    </xf>
    <xf numFmtId="4" fontId="33" fillId="0" borderId="9" xfId="0" applyNumberFormat="1" applyFont="1" applyBorder="1" applyAlignment="1">
      <alignment horizontal="right"/>
    </xf>
    <xf numFmtId="164" fontId="33" fillId="0" borderId="9" xfId="0" applyNumberFormat="1" applyFont="1" applyBorder="1" applyAlignment="1">
      <alignment horizontal="left"/>
    </xf>
    <xf numFmtId="4" fontId="32" fillId="0" borderId="9" xfId="0" applyNumberFormat="1" applyFont="1" applyBorder="1" applyAlignment="1">
      <alignment horizontal="right"/>
    </xf>
    <xf numFmtId="4" fontId="32" fillId="0" borderId="9" xfId="0" applyNumberFormat="1" applyFont="1" applyBorder="1" applyAlignment="1">
      <alignment horizontal="left"/>
    </xf>
    <xf numFmtId="164" fontId="32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center"/>
    </xf>
    <xf numFmtId="14" fontId="33" fillId="0" borderId="9" xfId="0" applyNumberFormat="1" applyFont="1" applyBorder="1" applyAlignment="1">
      <alignment horizontal="center"/>
    </xf>
    <xf numFmtId="0" fontId="33" fillId="0" borderId="9" xfId="0" applyFont="1" applyBorder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1" fontId="32" fillId="0" borderId="9" xfId="0" applyNumberFormat="1" applyFont="1" applyBorder="1" applyAlignment="1">
      <alignment horizontal="center"/>
    </xf>
    <xf numFmtId="14" fontId="32" fillId="0" borderId="9" xfId="0" applyNumberFormat="1" applyFont="1" applyBorder="1" applyAlignment="1">
      <alignment horizontal="left"/>
    </xf>
    <xf numFmtId="0" fontId="32" fillId="2" borderId="9" xfId="0" applyFont="1" applyFill="1" applyBorder="1" applyAlignment="1">
      <alignment horizontal="center"/>
    </xf>
    <xf numFmtId="4" fontId="33" fillId="2" borderId="9" xfId="0" applyNumberFormat="1" applyFont="1" applyFill="1" applyBorder="1"/>
    <xf numFmtId="0" fontId="33" fillId="2" borderId="9" xfId="0" applyFont="1" applyFill="1" applyBorder="1" applyAlignment="1">
      <alignment horizontal="right"/>
    </xf>
    <xf numFmtId="0" fontId="32" fillId="2" borderId="9" xfId="0" applyFont="1" applyFill="1" applyBorder="1"/>
    <xf numFmtId="0" fontId="32" fillId="0" borderId="0" xfId="0" applyFont="1" applyAlignment="1"/>
    <xf numFmtId="0" fontId="34" fillId="0" borderId="0" xfId="1" applyFont="1" applyAlignment="1">
      <alignment horizontal="right"/>
    </xf>
    <xf numFmtId="0" fontId="35" fillId="0" borderId="0" xfId="6" applyFont="1"/>
    <xf numFmtId="0" fontId="35" fillId="0" borderId="0" xfId="6" applyFont="1" applyAlignment="1">
      <alignment horizontal="left" vertical="center" indent="1"/>
    </xf>
    <xf numFmtId="3" fontId="35" fillId="0" borderId="0" xfId="6" applyNumberFormat="1" applyFont="1" applyAlignment="1">
      <alignment horizontal="left" vertical="center" indent="1"/>
    </xf>
    <xf numFmtId="0" fontId="35" fillId="3" borderId="0" xfId="0" applyFont="1" applyFill="1" applyAlignment="1" applyProtection="1">
      <alignment horizontal="left" vertical="center" wrapText="1" indent="1"/>
      <protection locked="0"/>
    </xf>
    <xf numFmtId="0" fontId="36" fillId="0" borderId="0" xfId="6" applyFont="1" applyAlignment="1">
      <alignment horizontal="left" vertical="center" indent="1"/>
    </xf>
    <xf numFmtId="3" fontId="37" fillId="0" borderId="0" xfId="6" applyNumberFormat="1" applyFont="1" applyAlignment="1">
      <alignment horizontal="left" vertical="center" indent="1"/>
    </xf>
    <xf numFmtId="0" fontId="37" fillId="0" borderId="0" xfId="6" applyFont="1" applyFill="1" applyAlignment="1">
      <alignment horizontal="left" vertical="center" indent="1"/>
    </xf>
    <xf numFmtId="0" fontId="37" fillId="0" borderId="0" xfId="6" applyFont="1" applyAlignment="1">
      <alignment horizontal="left" vertical="center" indent="1"/>
    </xf>
    <xf numFmtId="0" fontId="35" fillId="0" borderId="0" xfId="6" applyFont="1" applyBorder="1" applyAlignment="1">
      <alignment horizontal="left" vertical="center" indent="1"/>
    </xf>
    <xf numFmtId="0" fontId="37" fillId="0" borderId="0" xfId="6" applyFont="1" applyFill="1" applyBorder="1" applyAlignment="1">
      <alignment horizontal="left" vertical="center" indent="1"/>
    </xf>
    <xf numFmtId="0" fontId="37" fillId="0" borderId="19" xfId="6" applyFont="1" applyFill="1" applyBorder="1" applyAlignment="1">
      <alignment vertical="center"/>
    </xf>
    <xf numFmtId="0" fontId="37" fillId="8" borderId="47" xfId="6" applyFont="1" applyFill="1" applyBorder="1" applyAlignment="1">
      <alignment horizontal="center" vertical="center"/>
    </xf>
    <xf numFmtId="0" fontId="37" fillId="8" borderId="50" xfId="6" applyFont="1" applyFill="1" applyBorder="1" applyAlignment="1">
      <alignment horizontal="center" vertical="center"/>
    </xf>
    <xf numFmtId="0" fontId="37" fillId="0" borderId="0" xfId="6" applyFont="1" applyAlignment="1">
      <alignment vertical="center"/>
    </xf>
    <xf numFmtId="0" fontId="37" fillId="0" borderId="28" xfId="6" applyFont="1" applyFill="1" applyBorder="1" applyAlignment="1">
      <alignment horizontal="center" vertical="center"/>
    </xf>
    <xf numFmtId="0" fontId="37" fillId="8" borderId="51" xfId="6" applyFont="1" applyFill="1" applyBorder="1" applyAlignment="1">
      <alignment horizontal="center" vertical="center"/>
    </xf>
    <xf numFmtId="3" fontId="37" fillId="8" borderId="28" xfId="6" applyNumberFormat="1" applyFont="1" applyFill="1" applyBorder="1" applyAlignment="1">
      <alignment horizontal="center" vertical="center"/>
    </xf>
    <xf numFmtId="3" fontId="37" fillId="8" borderId="47" xfId="6" applyNumberFormat="1" applyFont="1" applyFill="1" applyBorder="1" applyAlignment="1">
      <alignment horizontal="center" vertical="center"/>
    </xf>
    <xf numFmtId="0" fontId="37" fillId="8" borderId="52" xfId="6" applyFont="1" applyFill="1" applyBorder="1" applyAlignment="1">
      <alignment horizontal="center" vertical="center"/>
    </xf>
    <xf numFmtId="0" fontId="37" fillId="8" borderId="53" xfId="6" applyFont="1" applyFill="1" applyBorder="1" applyAlignment="1">
      <alignment horizontal="center" vertical="center"/>
    </xf>
    <xf numFmtId="0" fontId="34" fillId="0" borderId="41" xfId="6" applyFont="1" applyFill="1" applyBorder="1" applyAlignment="1">
      <alignment horizontal="left" indent="1"/>
    </xf>
    <xf numFmtId="165" fontId="1" fillId="0" borderId="53" xfId="6" applyNumberFormat="1" applyFont="1" applyFill="1" applyBorder="1" applyAlignment="1">
      <alignment horizontal="center"/>
    </xf>
    <xf numFmtId="1" fontId="1" fillId="8" borderId="54" xfId="6" applyNumberFormat="1" applyFont="1" applyFill="1" applyBorder="1" applyAlignment="1" applyProtection="1">
      <alignment horizontal="right"/>
      <protection locked="0"/>
    </xf>
    <xf numFmtId="1" fontId="1" fillId="8" borderId="40" xfId="6" applyNumberFormat="1" applyFont="1" applyFill="1" applyBorder="1" applyAlignment="1">
      <alignment horizontal="right"/>
    </xf>
    <xf numFmtId="1" fontId="1" fillId="0" borderId="55" xfId="6" applyNumberFormat="1" applyFont="1" applyFill="1" applyBorder="1" applyAlignment="1">
      <alignment horizontal="right"/>
    </xf>
    <xf numFmtId="1" fontId="1" fillId="8" borderId="0" xfId="0" applyNumberFormat="1" applyFont="1" applyFill="1" applyBorder="1" applyProtection="1">
      <protection locked="0"/>
    </xf>
    <xf numFmtId="1" fontId="1" fillId="8" borderId="56" xfId="0" applyNumberFormat="1" applyFont="1" applyFill="1" applyBorder="1" applyProtection="1">
      <protection locked="0"/>
    </xf>
    <xf numFmtId="1" fontId="1" fillId="8" borderId="56" xfId="6" applyNumberFormat="1" applyFont="1" applyFill="1" applyBorder="1" applyAlignment="1" applyProtection="1">
      <alignment horizontal="right"/>
      <protection locked="0"/>
    </xf>
    <xf numFmtId="1" fontId="1" fillId="8" borderId="47" xfId="6" applyNumberFormat="1" applyFont="1" applyFill="1" applyBorder="1" applyAlignment="1" applyProtection="1">
      <alignment horizontal="right"/>
      <protection locked="0"/>
    </xf>
    <xf numFmtId="1" fontId="4" fillId="8" borderId="53" xfId="6" applyNumberFormat="1" applyFont="1" applyFill="1" applyBorder="1" applyAlignment="1">
      <alignment horizontal="right"/>
    </xf>
    <xf numFmtId="1" fontId="4" fillId="8" borderId="57" xfId="6" applyNumberFormat="1" applyFont="1" applyFill="1" applyBorder="1" applyAlignment="1">
      <alignment horizontal="right"/>
    </xf>
    <xf numFmtId="1" fontId="1" fillId="0" borderId="0" xfId="6" applyNumberFormat="1" applyFont="1" applyAlignment="1">
      <alignment horizontal="right"/>
    </xf>
    <xf numFmtId="1" fontId="1" fillId="8" borderId="56" xfId="6" applyNumberFormat="1" applyFont="1" applyFill="1" applyBorder="1" applyAlignment="1">
      <alignment horizontal="right"/>
    </xf>
    <xf numFmtId="1" fontId="1" fillId="8" borderId="50" xfId="6" applyNumberFormat="1" applyFont="1" applyFill="1" applyBorder="1" applyAlignment="1">
      <alignment horizontal="right"/>
    </xf>
    <xf numFmtId="1" fontId="1" fillId="0" borderId="50" xfId="6" applyNumberFormat="1" applyFont="1" applyFill="1" applyBorder="1" applyAlignment="1">
      <alignment horizontal="right"/>
    </xf>
    <xf numFmtId="0" fontId="34" fillId="0" borderId="58" xfId="6" applyFont="1" applyFill="1" applyBorder="1" applyAlignment="1">
      <alignment horizontal="left" indent="1"/>
    </xf>
    <xf numFmtId="165" fontId="1" fillId="0" borderId="59" xfId="6" applyNumberFormat="1" applyFont="1" applyFill="1" applyBorder="1" applyAlignment="1">
      <alignment horizontal="center"/>
    </xf>
    <xf numFmtId="4" fontId="1" fillId="8" borderId="60" xfId="6" applyNumberFormat="1" applyFont="1" applyFill="1" applyBorder="1" applyAlignment="1" applyProtection="1">
      <alignment horizontal="right"/>
      <protection locked="0"/>
    </xf>
    <xf numFmtId="4" fontId="1" fillId="8" borderId="58" xfId="6" applyNumberFormat="1" applyFont="1" applyFill="1" applyBorder="1" applyAlignment="1">
      <alignment horizontal="right"/>
    </xf>
    <xf numFmtId="4" fontId="1" fillId="0" borderId="59" xfId="6" applyNumberFormat="1" applyFont="1" applyFill="1" applyBorder="1" applyAlignment="1">
      <alignment horizontal="right"/>
    </xf>
    <xf numFmtId="4" fontId="1" fillId="8" borderId="60" xfId="0" applyNumberFormat="1" applyFont="1" applyFill="1" applyBorder="1" applyProtection="1">
      <protection locked="0"/>
    </xf>
    <xf numFmtId="4" fontId="1" fillId="8" borderId="59" xfId="0" applyNumberFormat="1" applyFont="1" applyFill="1" applyBorder="1" applyProtection="1">
      <protection locked="0"/>
    </xf>
    <xf numFmtId="4" fontId="1" fillId="8" borderId="59" xfId="6" applyNumberFormat="1" applyFont="1" applyFill="1" applyBorder="1" applyAlignment="1" applyProtection="1">
      <alignment horizontal="right"/>
      <protection locked="0"/>
    </xf>
    <xf numFmtId="165" fontId="4" fillId="8" borderId="59" xfId="6" applyNumberFormat="1" applyFont="1" applyFill="1" applyBorder="1" applyAlignment="1">
      <alignment horizontal="right"/>
    </xf>
    <xf numFmtId="3" fontId="4" fillId="8" borderId="61" xfId="6" applyNumberFormat="1" applyFont="1" applyFill="1" applyBorder="1" applyAlignment="1">
      <alignment horizontal="right"/>
    </xf>
    <xf numFmtId="0" fontId="1" fillId="0" borderId="0" xfId="6" applyFont="1" applyAlignment="1">
      <alignment horizontal="right"/>
    </xf>
    <xf numFmtId="4" fontId="1" fillId="8" borderId="62" xfId="6" applyNumberFormat="1" applyFont="1" applyFill="1" applyBorder="1" applyAlignment="1">
      <alignment horizontal="right"/>
    </xf>
    <xf numFmtId="4" fontId="1" fillId="8" borderId="61" xfId="6" applyNumberFormat="1" applyFont="1" applyFill="1" applyBorder="1" applyAlignment="1">
      <alignment horizontal="right"/>
    </xf>
    <xf numFmtId="4" fontId="1" fillId="0" borderId="61" xfId="6" applyNumberFormat="1" applyFont="1" applyFill="1" applyBorder="1" applyAlignment="1">
      <alignment horizontal="right"/>
    </xf>
    <xf numFmtId="0" fontId="34" fillId="0" borderId="40" xfId="6" applyFont="1" applyFill="1" applyBorder="1" applyAlignment="1">
      <alignment horizontal="left" indent="1"/>
    </xf>
    <xf numFmtId="3" fontId="1" fillId="0" borderId="63" xfId="6" applyNumberFormat="1" applyFont="1" applyFill="1" applyBorder="1" applyAlignment="1">
      <alignment horizontal="center"/>
    </xf>
    <xf numFmtId="3" fontId="1" fillId="8" borderId="64" xfId="6" applyNumberFormat="1" applyFont="1" applyFill="1" applyBorder="1" applyAlignment="1" applyProtection="1">
      <alignment horizontal="right"/>
      <protection locked="0"/>
    </xf>
    <xf numFmtId="3" fontId="1" fillId="8" borderId="40" xfId="6" applyNumberFormat="1" applyFont="1" applyFill="1" applyBorder="1" applyAlignment="1">
      <alignment horizontal="right"/>
    </xf>
    <xf numFmtId="3" fontId="1" fillId="8" borderId="55" xfId="6" applyNumberFormat="1" applyFont="1" applyFill="1" applyBorder="1" applyAlignment="1">
      <alignment horizontal="right"/>
    </xf>
    <xf numFmtId="3" fontId="1" fillId="8" borderId="7" xfId="0" applyNumberFormat="1" applyFont="1" applyFill="1" applyBorder="1" applyProtection="1">
      <protection locked="0"/>
    </xf>
    <xf numFmtId="3" fontId="1" fillId="8" borderId="14" xfId="0" applyNumberFormat="1" applyFont="1" applyFill="1" applyBorder="1" applyProtection="1">
      <protection locked="0"/>
    </xf>
    <xf numFmtId="3" fontId="1" fillId="8" borderId="46" xfId="6" applyNumberFormat="1" applyFont="1" applyFill="1" applyBorder="1" applyAlignment="1" applyProtection="1">
      <alignment horizontal="right"/>
      <protection locked="0"/>
    </xf>
    <xf numFmtId="3" fontId="1" fillId="8" borderId="56" xfId="6" applyNumberFormat="1" applyFont="1" applyFill="1" applyBorder="1" applyAlignment="1" applyProtection="1">
      <alignment horizontal="right"/>
      <protection locked="0"/>
    </xf>
    <xf numFmtId="3" fontId="4" fillId="8" borderId="65" xfId="6" applyNumberFormat="1" applyFont="1" applyFill="1" applyBorder="1" applyAlignment="1">
      <alignment horizontal="right"/>
    </xf>
    <xf numFmtId="3" fontId="1" fillId="8" borderId="56" xfId="0" applyNumberFormat="1" applyFont="1" applyFill="1" applyBorder="1" applyProtection="1">
      <protection locked="0"/>
    </xf>
    <xf numFmtId="3" fontId="1" fillId="8" borderId="63" xfId="6" applyNumberFormat="1" applyFont="1" applyFill="1" applyBorder="1" applyAlignment="1" applyProtection="1">
      <alignment horizontal="right"/>
      <protection locked="0"/>
    </xf>
    <xf numFmtId="3" fontId="1" fillId="0" borderId="56" xfId="6" applyNumberFormat="1" applyFont="1" applyFill="1" applyBorder="1" applyAlignment="1" applyProtection="1">
      <alignment horizontal="right"/>
      <protection locked="0"/>
    </xf>
    <xf numFmtId="0" fontId="34" fillId="0" borderId="66" xfId="6" applyFont="1" applyFill="1" applyBorder="1" applyAlignment="1">
      <alignment horizontal="left" indent="1"/>
    </xf>
    <xf numFmtId="3" fontId="1" fillId="8" borderId="65" xfId="6" applyNumberFormat="1" applyFont="1" applyFill="1" applyBorder="1" applyAlignment="1" applyProtection="1">
      <alignment horizontal="right"/>
      <protection locked="0"/>
    </xf>
    <xf numFmtId="3" fontId="1" fillId="8" borderId="66" xfId="6" applyNumberFormat="1" applyFont="1" applyFill="1" applyBorder="1" applyAlignment="1">
      <alignment horizontal="right"/>
    </xf>
    <xf numFmtId="3" fontId="1" fillId="8" borderId="63" xfId="6" applyNumberFormat="1" applyFont="1" applyFill="1" applyBorder="1" applyAlignment="1">
      <alignment horizontal="right"/>
    </xf>
    <xf numFmtId="3" fontId="1" fillId="8" borderId="46" xfId="0" applyNumberFormat="1" applyFont="1" applyFill="1" applyBorder="1" applyProtection="1">
      <protection locked="0"/>
    </xf>
    <xf numFmtId="3" fontId="1" fillId="8" borderId="9" xfId="0" applyNumberFormat="1" applyFont="1" applyFill="1" applyBorder="1" applyProtection="1">
      <protection locked="0"/>
    </xf>
    <xf numFmtId="3" fontId="1" fillId="8" borderId="63" xfId="0" applyNumberFormat="1" applyFont="1" applyFill="1" applyBorder="1" applyProtection="1">
      <protection locked="0"/>
    </xf>
    <xf numFmtId="3" fontId="1" fillId="0" borderId="63" xfId="6" applyNumberFormat="1" applyFont="1" applyFill="1" applyBorder="1" applyAlignment="1" applyProtection="1">
      <alignment horizontal="right"/>
      <protection locked="0"/>
    </xf>
    <xf numFmtId="3" fontId="1" fillId="0" borderId="53" xfId="6" applyNumberFormat="1" applyFont="1" applyFill="1" applyBorder="1" applyAlignment="1">
      <alignment horizontal="center"/>
    </xf>
    <xf numFmtId="3" fontId="1" fillId="8" borderId="67" xfId="6" applyNumberFormat="1" applyFont="1" applyFill="1" applyBorder="1" applyAlignment="1">
      <alignment horizontal="right"/>
    </xf>
    <xf numFmtId="3" fontId="1" fillId="8" borderId="62" xfId="6" applyNumberFormat="1" applyFont="1" applyFill="1" applyBorder="1" applyAlignment="1">
      <alignment horizontal="right"/>
    </xf>
    <xf numFmtId="3" fontId="1" fillId="8" borderId="0" xfId="0" applyNumberFormat="1" applyFont="1" applyFill="1" applyBorder="1" applyProtection="1">
      <protection locked="0"/>
    </xf>
    <xf numFmtId="3" fontId="1" fillId="8" borderId="59" xfId="6" applyNumberFormat="1" applyFont="1" applyFill="1" applyBorder="1" applyAlignment="1" applyProtection="1">
      <alignment horizontal="right"/>
      <protection locked="0"/>
    </xf>
    <xf numFmtId="3" fontId="4" fillId="8" borderId="57" xfId="6" applyNumberFormat="1" applyFont="1" applyFill="1" applyBorder="1" applyAlignment="1">
      <alignment horizontal="right"/>
    </xf>
    <xf numFmtId="3" fontId="1" fillId="8" borderId="53" xfId="0" applyNumberFormat="1" applyFont="1" applyFill="1" applyBorder="1" applyProtection="1">
      <protection locked="0"/>
    </xf>
    <xf numFmtId="3" fontId="1" fillId="8" borderId="62" xfId="6" applyNumberFormat="1" applyFont="1" applyFill="1" applyBorder="1" applyAlignment="1" applyProtection="1">
      <alignment horizontal="right"/>
      <protection locked="0"/>
    </xf>
    <xf numFmtId="3" fontId="1" fillId="0" borderId="62" xfId="6" applyNumberFormat="1" applyFont="1" applyFill="1" applyBorder="1" applyAlignment="1" applyProtection="1">
      <alignment horizontal="right"/>
      <protection locked="0"/>
    </xf>
    <xf numFmtId="0" fontId="34" fillId="0" borderId="68" xfId="6" applyFont="1" applyFill="1" applyBorder="1" applyAlignment="1">
      <alignment horizontal="left" indent="1"/>
    </xf>
    <xf numFmtId="3" fontId="4" fillId="0" borderId="69" xfId="6" applyNumberFormat="1" applyFont="1" applyFill="1" applyBorder="1" applyAlignment="1">
      <alignment horizontal="center"/>
    </xf>
    <xf numFmtId="3" fontId="4" fillId="8" borderId="69" xfId="0" applyNumberFormat="1" applyFont="1" applyFill="1" applyBorder="1" applyProtection="1">
      <protection locked="0"/>
    </xf>
    <xf numFmtId="3" fontId="4" fillId="8" borderId="68" xfId="6" applyNumberFormat="1" applyFont="1" applyFill="1" applyBorder="1" applyAlignment="1">
      <alignment horizontal="right"/>
    </xf>
    <xf numFmtId="3" fontId="4" fillId="8" borderId="69" xfId="6" applyNumberFormat="1" applyFont="1" applyFill="1" applyBorder="1" applyAlignment="1">
      <alignment horizontal="right"/>
    </xf>
    <xf numFmtId="3" fontId="4" fillId="8" borderId="48" xfId="0" applyNumberFormat="1" applyFont="1" applyFill="1" applyBorder="1" applyProtection="1">
      <protection locked="0"/>
    </xf>
    <xf numFmtId="3" fontId="4" fillId="8" borderId="68" xfId="0" applyNumberFormat="1" applyFont="1" applyFill="1" applyBorder="1" applyProtection="1">
      <protection locked="0"/>
    </xf>
    <xf numFmtId="3" fontId="4" fillId="8" borderId="49" xfId="6" applyNumberFormat="1" applyFont="1" applyFill="1" applyBorder="1" applyAlignment="1">
      <alignment horizontal="right"/>
    </xf>
    <xf numFmtId="3" fontId="1" fillId="8" borderId="55" xfId="6" applyNumberFormat="1" applyFont="1" applyFill="1" applyBorder="1" applyAlignment="1" applyProtection="1">
      <alignment horizontal="right"/>
      <protection locked="0"/>
    </xf>
    <xf numFmtId="3" fontId="1" fillId="0" borderId="55" xfId="6" applyNumberFormat="1" applyFont="1" applyFill="1" applyBorder="1" applyAlignment="1" applyProtection="1">
      <alignment horizontal="right"/>
      <protection locked="0"/>
    </xf>
    <xf numFmtId="0" fontId="34" fillId="0" borderId="67" xfId="6" applyFont="1" applyFill="1" applyBorder="1" applyAlignment="1">
      <alignment horizontal="left" indent="1"/>
    </xf>
    <xf numFmtId="3" fontId="1" fillId="0" borderId="62" xfId="6" applyNumberFormat="1" applyFont="1" applyFill="1" applyBorder="1" applyAlignment="1">
      <alignment horizontal="center"/>
    </xf>
    <xf numFmtId="3" fontId="1" fillId="8" borderId="70" xfId="6" applyNumberFormat="1" applyFont="1" applyFill="1" applyBorder="1" applyAlignment="1" applyProtection="1">
      <alignment horizontal="right"/>
      <protection locked="0"/>
    </xf>
    <xf numFmtId="3" fontId="1" fillId="8" borderId="12" xfId="0" applyNumberFormat="1" applyFont="1" applyFill="1" applyBorder="1" applyProtection="1">
      <protection locked="0"/>
    </xf>
    <xf numFmtId="3" fontId="1" fillId="8" borderId="0" xfId="6" applyNumberFormat="1" applyFont="1" applyFill="1" applyBorder="1" applyAlignment="1" applyProtection="1">
      <alignment horizontal="right"/>
      <protection locked="0"/>
    </xf>
    <xf numFmtId="3" fontId="4" fillId="8" borderId="70" xfId="6" applyNumberFormat="1" applyFont="1" applyFill="1" applyBorder="1" applyAlignment="1">
      <alignment horizontal="right"/>
    </xf>
    <xf numFmtId="3" fontId="1" fillId="8" borderId="59" xfId="0" applyNumberFormat="1" applyFont="1" applyFill="1" applyBorder="1" applyProtection="1">
      <protection locked="0"/>
    </xf>
    <xf numFmtId="3" fontId="1" fillId="0" borderId="59" xfId="6" applyNumberFormat="1" applyFont="1" applyFill="1" applyBorder="1" applyAlignment="1" applyProtection="1">
      <alignment horizontal="right"/>
      <protection locked="0"/>
    </xf>
    <xf numFmtId="0" fontId="34" fillId="0" borderId="71" xfId="6" applyFont="1" applyFill="1" applyBorder="1" applyAlignment="1">
      <alignment horizontal="left" indent="1"/>
    </xf>
    <xf numFmtId="3" fontId="1" fillId="0" borderId="56" xfId="6" applyNumberFormat="1" applyFont="1" applyFill="1" applyBorder="1" applyAlignment="1">
      <alignment horizontal="center"/>
    </xf>
    <xf numFmtId="164" fontId="1" fillId="8" borderId="56" xfId="6" applyNumberFormat="1" applyFont="1" applyFill="1" applyBorder="1" applyAlignment="1">
      <alignment horizontal="right"/>
    </xf>
    <xf numFmtId="3" fontId="1" fillId="8" borderId="71" xfId="0" applyNumberFormat="1" applyFont="1" applyFill="1" applyBorder="1" applyProtection="1">
      <protection locked="0"/>
    </xf>
    <xf numFmtId="3" fontId="1" fillId="0" borderId="56" xfId="0" applyNumberFormat="1" applyFont="1" applyFill="1" applyBorder="1" applyProtection="1">
      <protection locked="0"/>
    </xf>
    <xf numFmtId="3" fontId="1" fillId="8" borderId="71" xfId="6" applyNumberFormat="1" applyFont="1" applyFill="1" applyBorder="1" applyAlignment="1" applyProtection="1">
      <alignment horizontal="right"/>
      <protection locked="0"/>
    </xf>
    <xf numFmtId="3" fontId="4" fillId="8" borderId="64" xfId="6" applyNumberFormat="1" applyFont="1" applyFill="1" applyBorder="1" applyAlignment="1">
      <alignment horizontal="right"/>
    </xf>
    <xf numFmtId="164" fontId="4" fillId="8" borderId="47" xfId="6" applyNumberFormat="1" applyFont="1" applyFill="1" applyBorder="1" applyAlignment="1">
      <alignment horizontal="right"/>
    </xf>
    <xf numFmtId="3" fontId="1" fillId="8" borderId="56" xfId="6" applyNumberFormat="1" applyFont="1" applyFill="1" applyBorder="1" applyAlignment="1">
      <alignment horizontal="right"/>
    </xf>
    <xf numFmtId="3" fontId="1" fillId="0" borderId="56" xfId="6" applyNumberFormat="1" applyFont="1" applyFill="1" applyBorder="1" applyAlignment="1">
      <alignment horizontal="right"/>
    </xf>
    <xf numFmtId="164" fontId="1" fillId="8" borderId="63" xfId="6" applyNumberFormat="1" applyFont="1" applyFill="1" applyBorder="1" applyAlignment="1">
      <alignment horizontal="right"/>
    </xf>
    <xf numFmtId="3" fontId="1" fillId="8" borderId="66" xfId="0" applyNumberFormat="1" applyFont="1" applyFill="1" applyBorder="1" applyProtection="1">
      <protection locked="0"/>
    </xf>
    <xf numFmtId="3" fontId="1" fillId="0" borderId="63" xfId="0" applyNumberFormat="1" applyFont="1" applyFill="1" applyBorder="1" applyProtection="1">
      <protection locked="0"/>
    </xf>
    <xf numFmtId="3" fontId="1" fillId="8" borderId="40" xfId="6" applyNumberFormat="1" applyFont="1" applyFill="1" applyBorder="1" applyAlignment="1" applyProtection="1">
      <alignment horizontal="right"/>
      <protection locked="0"/>
    </xf>
    <xf numFmtId="164" fontId="4" fillId="8" borderId="63" xfId="6" applyNumberFormat="1" applyFont="1" applyFill="1" applyBorder="1" applyAlignment="1">
      <alignment horizontal="right"/>
    </xf>
    <xf numFmtId="3" fontId="1" fillId="0" borderId="63" xfId="6" applyNumberFormat="1" applyFont="1" applyFill="1" applyBorder="1" applyAlignment="1">
      <alignment horizontal="right"/>
    </xf>
    <xf numFmtId="3" fontId="1" fillId="0" borderId="59" xfId="6" applyNumberFormat="1" applyFont="1" applyFill="1" applyBorder="1" applyAlignment="1">
      <alignment horizontal="center"/>
    </xf>
    <xf numFmtId="164" fontId="1" fillId="8" borderId="59" xfId="6" applyNumberFormat="1" applyFont="1" applyFill="1" applyBorder="1" applyAlignment="1">
      <alignment horizontal="right"/>
    </xf>
    <xf numFmtId="3" fontId="1" fillId="8" borderId="58" xfId="0" applyNumberFormat="1" applyFont="1" applyFill="1" applyBorder="1" applyProtection="1">
      <protection locked="0"/>
    </xf>
    <xf numFmtId="3" fontId="1" fillId="0" borderId="59" xfId="0" applyNumberFormat="1" applyFont="1" applyFill="1" applyBorder="1" applyProtection="1">
      <protection locked="0"/>
    </xf>
    <xf numFmtId="3" fontId="1" fillId="8" borderId="52" xfId="6" applyNumberFormat="1" applyFont="1" applyFill="1" applyBorder="1" applyAlignment="1" applyProtection="1">
      <alignment horizontal="right"/>
      <protection locked="0"/>
    </xf>
    <xf numFmtId="3" fontId="1" fillId="8" borderId="72" xfId="6" applyNumberFormat="1" applyFont="1" applyFill="1" applyBorder="1" applyAlignment="1" applyProtection="1">
      <alignment horizontal="right"/>
      <protection locked="0"/>
    </xf>
    <xf numFmtId="3" fontId="1" fillId="8" borderId="51" xfId="6" applyNumberFormat="1" applyFont="1" applyFill="1" applyBorder="1" applyAlignment="1" applyProtection="1">
      <alignment horizontal="right"/>
      <protection locked="0"/>
    </xf>
    <xf numFmtId="164" fontId="4" fillId="8" borderId="55" xfId="6" applyNumberFormat="1" applyFont="1" applyFill="1" applyBorder="1" applyAlignment="1">
      <alignment horizontal="right"/>
    </xf>
    <xf numFmtId="3" fontId="1" fillId="8" borderId="59" xfId="6" applyNumberFormat="1" applyFont="1" applyFill="1" applyBorder="1" applyAlignment="1">
      <alignment horizontal="right"/>
    </xf>
    <xf numFmtId="3" fontId="1" fillId="0" borderId="59" xfId="6" applyNumberFormat="1" applyFont="1" applyFill="1" applyBorder="1" applyAlignment="1">
      <alignment horizontal="right"/>
    </xf>
    <xf numFmtId="3" fontId="1" fillId="0" borderId="55" xfId="6" applyNumberFormat="1" applyFont="1" applyFill="1" applyBorder="1" applyAlignment="1">
      <alignment horizontal="center"/>
    </xf>
    <xf numFmtId="3" fontId="1" fillId="8" borderId="55" xfId="0" applyNumberFormat="1" applyFont="1" applyFill="1" applyBorder="1" applyProtection="1">
      <protection locked="0"/>
    </xf>
    <xf numFmtId="3" fontId="1" fillId="0" borderId="55" xfId="0" applyNumberFormat="1" applyFont="1" applyFill="1" applyBorder="1" applyProtection="1">
      <protection locked="0"/>
    </xf>
    <xf numFmtId="3" fontId="1" fillId="8" borderId="73" xfId="6" applyNumberFormat="1" applyFont="1" applyFill="1" applyBorder="1" applyAlignment="1" applyProtection="1">
      <alignment horizontal="right"/>
      <protection locked="0"/>
    </xf>
    <xf numFmtId="3" fontId="4" fillId="8" borderId="71" xfId="6" applyNumberFormat="1" applyFont="1" applyFill="1" applyBorder="1" applyAlignment="1">
      <alignment horizontal="right"/>
    </xf>
    <xf numFmtId="3" fontId="1" fillId="0" borderId="55" xfId="6" applyNumberFormat="1" applyFont="1" applyFill="1" applyBorder="1" applyAlignment="1">
      <alignment horizontal="right"/>
    </xf>
    <xf numFmtId="3" fontId="4" fillId="8" borderId="66" xfId="6" applyNumberFormat="1" applyFont="1" applyFill="1" applyBorder="1" applyAlignment="1">
      <alignment horizontal="right"/>
    </xf>
    <xf numFmtId="3" fontId="1" fillId="8" borderId="57" xfId="6" applyNumberFormat="1" applyFont="1" applyFill="1" applyBorder="1" applyAlignment="1" applyProtection="1">
      <alignment horizontal="right"/>
      <protection locked="0"/>
    </xf>
    <xf numFmtId="3" fontId="4" fillId="8" borderId="67" xfId="6" applyNumberFormat="1" applyFont="1" applyFill="1" applyBorder="1" applyAlignment="1">
      <alignment horizontal="right"/>
    </xf>
    <xf numFmtId="164" fontId="4" fillId="8" borderId="62" xfId="6" applyNumberFormat="1" applyFont="1" applyFill="1" applyBorder="1" applyAlignment="1">
      <alignment horizontal="right"/>
    </xf>
    <xf numFmtId="3" fontId="1" fillId="0" borderId="62" xfId="6" applyNumberFormat="1" applyFont="1" applyFill="1" applyBorder="1" applyAlignment="1">
      <alignment horizontal="right"/>
    </xf>
    <xf numFmtId="164" fontId="4" fillId="8" borderId="69" xfId="6" applyNumberFormat="1" applyFont="1" applyFill="1" applyBorder="1" applyAlignment="1">
      <alignment horizontal="right"/>
    </xf>
    <xf numFmtId="3" fontId="4" fillId="8" borderId="68" xfId="6" applyNumberFormat="1" applyFont="1" applyFill="1" applyBorder="1" applyAlignment="1" applyProtection="1">
      <alignment horizontal="right"/>
    </xf>
    <xf numFmtId="3" fontId="4" fillId="8" borderId="69" xfId="6" applyNumberFormat="1" applyFont="1" applyFill="1" applyBorder="1" applyAlignment="1" applyProtection="1">
      <alignment horizontal="right"/>
    </xf>
    <xf numFmtId="3" fontId="4" fillId="8" borderId="40" xfId="6" applyNumberFormat="1" applyFont="1" applyFill="1" applyBorder="1" applyAlignment="1">
      <alignment horizontal="right"/>
    </xf>
    <xf numFmtId="3" fontId="1" fillId="8" borderId="73" xfId="6" applyNumberFormat="1" applyFont="1" applyFill="1" applyBorder="1" applyAlignment="1">
      <alignment horizontal="right"/>
    </xf>
    <xf numFmtId="3" fontId="1" fillId="8" borderId="65" xfId="6" applyNumberFormat="1" applyFont="1" applyFill="1" applyBorder="1" applyAlignment="1">
      <alignment horizontal="right"/>
    </xf>
    <xf numFmtId="3" fontId="1" fillId="8" borderId="62" xfId="0" applyNumberFormat="1" applyFont="1" applyFill="1" applyBorder="1" applyProtection="1">
      <protection locked="0"/>
    </xf>
    <xf numFmtId="3" fontId="1" fillId="0" borderId="62" xfId="0" applyNumberFormat="1" applyFont="1" applyFill="1" applyBorder="1" applyProtection="1">
      <protection locked="0"/>
    </xf>
    <xf numFmtId="3" fontId="1" fillId="8" borderId="70" xfId="6" applyNumberFormat="1" applyFont="1" applyFill="1" applyBorder="1" applyAlignment="1">
      <alignment horizontal="right"/>
    </xf>
    <xf numFmtId="3" fontId="4" fillId="8" borderId="52" xfId="6" applyNumberFormat="1" applyFont="1" applyFill="1" applyBorder="1" applyAlignment="1">
      <alignment horizontal="right"/>
    </xf>
    <xf numFmtId="3" fontId="4" fillId="0" borderId="53" xfId="6" applyNumberFormat="1" applyFont="1" applyFill="1" applyBorder="1" applyAlignment="1">
      <alignment horizontal="center"/>
    </xf>
    <xf numFmtId="164" fontId="4" fillId="0" borderId="49" xfId="6" applyNumberFormat="1" applyFont="1" applyFill="1" applyBorder="1" applyAlignment="1">
      <alignment horizontal="right"/>
    </xf>
    <xf numFmtId="3" fontId="4" fillId="0" borderId="72" xfId="6" applyNumberFormat="1" applyFont="1" applyFill="1" applyBorder="1" applyAlignment="1" applyProtection="1">
      <alignment horizontal="right"/>
      <protection locked="0"/>
    </xf>
    <xf numFmtId="3" fontId="4" fillId="0" borderId="51" xfId="6" applyNumberFormat="1" applyFont="1" applyFill="1" applyBorder="1" applyAlignment="1" applyProtection="1">
      <alignment horizontal="right"/>
      <protection locked="0"/>
    </xf>
    <xf numFmtId="3" fontId="1" fillId="0" borderId="57" xfId="6" applyNumberFormat="1" applyFont="1" applyFill="1" applyBorder="1" applyAlignment="1">
      <alignment horizontal="right"/>
    </xf>
    <xf numFmtId="3" fontId="1" fillId="0" borderId="0" xfId="6" applyNumberFormat="1" applyFont="1" applyFill="1" applyBorder="1" applyAlignment="1">
      <alignment horizontal="right"/>
    </xf>
    <xf numFmtId="3" fontId="1" fillId="0" borderId="47" xfId="6" applyNumberFormat="1" applyFont="1" applyFill="1" applyBorder="1" applyAlignment="1" applyProtection="1">
      <alignment horizontal="right"/>
      <protection locked="0"/>
    </xf>
    <xf numFmtId="3" fontId="4" fillId="0" borderId="13" xfId="6" applyNumberFormat="1" applyFont="1" applyFill="1" applyBorder="1" applyAlignment="1">
      <alignment horizontal="right"/>
    </xf>
    <xf numFmtId="164" fontId="4" fillId="0" borderId="13" xfId="6" applyNumberFormat="1" applyFont="1" applyFill="1" applyBorder="1" applyAlignment="1">
      <alignment horizontal="right"/>
    </xf>
    <xf numFmtId="0" fontId="1" fillId="0" borderId="0" xfId="6" applyFont="1" applyFill="1" applyAlignment="1">
      <alignment horizontal="right"/>
    </xf>
    <xf numFmtId="3" fontId="1" fillId="0" borderId="53" xfId="6" applyNumberFormat="1" applyFont="1" applyFill="1" applyBorder="1" applyAlignment="1">
      <alignment horizontal="right"/>
    </xf>
    <xf numFmtId="3" fontId="4" fillId="0" borderId="49" xfId="6" applyNumberFormat="1" applyFont="1" applyFill="1" applyBorder="1" applyAlignment="1">
      <alignment horizontal="right"/>
    </xf>
    <xf numFmtId="0" fontId="35" fillId="0" borderId="0" xfId="6" applyFont="1" applyFill="1"/>
    <xf numFmtId="0" fontId="34" fillId="0" borderId="74" xfId="6" applyFont="1" applyFill="1" applyBorder="1" applyAlignment="1">
      <alignment horizontal="left" indent="1"/>
    </xf>
    <xf numFmtId="164" fontId="4" fillId="0" borderId="69" xfId="6" applyNumberFormat="1" applyFont="1" applyFill="1" applyBorder="1" applyAlignment="1">
      <alignment horizontal="right"/>
    </xf>
    <xf numFmtId="3" fontId="4" fillId="8" borderId="48" xfId="6" applyNumberFormat="1" applyFont="1" applyFill="1" applyBorder="1" applyAlignment="1">
      <alignment horizontal="right"/>
    </xf>
    <xf numFmtId="164" fontId="4" fillId="8" borderId="49" xfId="6" applyNumberFormat="1" applyFont="1" applyFill="1" applyBorder="1" applyAlignment="1">
      <alignment horizontal="right"/>
    </xf>
    <xf numFmtId="0" fontId="34" fillId="0" borderId="72" xfId="6" applyFont="1" applyFill="1" applyBorder="1" applyAlignment="1">
      <alignment horizontal="left" indent="1"/>
    </xf>
    <xf numFmtId="3" fontId="4" fillId="0" borderId="51" xfId="6" applyNumberFormat="1" applyFont="1" applyFill="1" applyBorder="1" applyAlignment="1">
      <alignment horizontal="center"/>
    </xf>
    <xf numFmtId="0" fontId="40" fillId="0" borderId="0" xfId="6" applyFont="1" applyFill="1" applyBorder="1" applyAlignment="1">
      <alignment horizontal="left" indent="1"/>
    </xf>
    <xf numFmtId="0" fontId="35" fillId="0" borderId="0" xfId="6" applyFont="1" applyAlignment="1">
      <alignment horizontal="center"/>
    </xf>
    <xf numFmtId="3" fontId="35" fillId="0" borderId="0" xfId="6" applyNumberFormat="1" applyFont="1"/>
    <xf numFmtId="0" fontId="34" fillId="0" borderId="0" xfId="6" applyFont="1" applyFill="1" applyBorder="1" applyAlignment="1">
      <alignment horizontal="left" indent="1"/>
    </xf>
    <xf numFmtId="0" fontId="34" fillId="0" borderId="0" xfId="6" applyFont="1" applyAlignment="1">
      <alignment horizontal="left" indent="1"/>
    </xf>
    <xf numFmtId="0" fontId="37" fillId="0" borderId="0" xfId="6" applyFont="1" applyAlignment="1">
      <alignment horizontal="center"/>
    </xf>
    <xf numFmtId="0" fontId="37" fillId="0" borderId="0" xfId="6" applyFont="1"/>
    <xf numFmtId="3" fontId="37" fillId="0" borderId="0" xfId="6" applyNumberFormat="1" applyFont="1"/>
    <xf numFmtId="0" fontId="41" fillId="0" borderId="0" xfId="6" applyFont="1" applyAlignment="1">
      <alignment horizontal="left" indent="1"/>
    </xf>
    <xf numFmtId="0" fontId="35" fillId="0" borderId="0" xfId="6" applyFont="1" applyAlignment="1">
      <alignment horizontal="left" indent="1"/>
    </xf>
    <xf numFmtId="0" fontId="42" fillId="0" borderId="0" xfId="1" applyFont="1" applyAlignment="1">
      <alignment horizontal="right" vertical="center"/>
    </xf>
    <xf numFmtId="0" fontId="35" fillId="0" borderId="0" xfId="6" applyFont="1" applyAlignment="1">
      <alignment vertical="center"/>
    </xf>
    <xf numFmtId="0" fontId="43" fillId="0" borderId="0" xfId="6" applyFont="1" applyAlignment="1">
      <alignment horizontal="left" vertical="center" indent="1"/>
    </xf>
    <xf numFmtId="0" fontId="44" fillId="0" borderId="0" xfId="6" applyFont="1" applyAlignment="1">
      <alignment horizontal="left" vertical="center" indent="1"/>
    </xf>
    <xf numFmtId="0" fontId="45" fillId="0" borderId="0" xfId="6" applyFont="1" applyAlignment="1">
      <alignment horizontal="left" vertical="center" indent="1"/>
    </xf>
    <xf numFmtId="0" fontId="37" fillId="9" borderId="47" xfId="6" applyFont="1" applyFill="1" applyBorder="1" applyAlignment="1">
      <alignment horizontal="center" vertical="center"/>
    </xf>
    <xf numFmtId="0" fontId="37" fillId="9" borderId="53" xfId="6" applyFont="1" applyFill="1" applyBorder="1" applyAlignment="1">
      <alignment horizontal="center" vertical="center"/>
    </xf>
    <xf numFmtId="0" fontId="37" fillId="9" borderId="51" xfId="6" applyFont="1" applyFill="1" applyBorder="1" applyAlignment="1">
      <alignment horizontal="center" vertical="center"/>
    </xf>
    <xf numFmtId="165" fontId="37" fillId="8" borderId="57" xfId="6" applyNumberFormat="1" applyFont="1" applyFill="1" applyBorder="1" applyAlignment="1">
      <alignment horizontal="right" vertical="center"/>
    </xf>
    <xf numFmtId="3" fontId="37" fillId="10" borderId="57" xfId="6" applyNumberFormat="1" applyFont="1" applyFill="1" applyBorder="1" applyAlignment="1">
      <alignment horizontal="right" vertical="center"/>
    </xf>
    <xf numFmtId="4" fontId="35" fillId="8" borderId="61" xfId="6" applyNumberFormat="1" applyFont="1" applyFill="1" applyBorder="1" applyAlignment="1">
      <alignment horizontal="right" vertical="center"/>
    </xf>
    <xf numFmtId="165" fontId="37" fillId="8" borderId="61" xfId="6" applyNumberFormat="1" applyFont="1" applyFill="1" applyBorder="1" applyAlignment="1">
      <alignment horizontal="right" vertical="center"/>
    </xf>
    <xf numFmtId="3" fontId="37" fillId="10" borderId="61" xfId="6" applyNumberFormat="1" applyFont="1" applyFill="1" applyBorder="1" applyAlignment="1">
      <alignment horizontal="right" vertical="center"/>
    </xf>
    <xf numFmtId="3" fontId="35" fillId="8" borderId="65" xfId="6" applyNumberFormat="1" applyFont="1" applyFill="1" applyBorder="1" applyAlignment="1">
      <alignment horizontal="right" vertical="center"/>
    </xf>
    <xf numFmtId="3" fontId="35" fillId="8" borderId="40" xfId="6" applyNumberFormat="1" applyFont="1" applyFill="1" applyBorder="1" applyAlignment="1">
      <alignment horizontal="right"/>
    </xf>
    <xf numFmtId="3" fontId="35" fillId="8" borderId="40" xfId="6" applyNumberFormat="1" applyFont="1" applyFill="1" applyBorder="1" applyAlignment="1">
      <alignment horizontal="right" vertical="center"/>
    </xf>
    <xf numFmtId="3" fontId="35" fillId="8" borderId="71" xfId="6" applyNumberFormat="1" applyFont="1" applyFill="1" applyBorder="1" applyAlignment="1" applyProtection="1">
      <alignment horizontal="right" vertical="center"/>
      <protection locked="0"/>
    </xf>
    <xf numFmtId="3" fontId="35" fillId="8" borderId="56" xfId="6" applyNumberFormat="1" applyFont="1" applyFill="1" applyBorder="1" applyAlignment="1" applyProtection="1">
      <alignment horizontal="right" vertical="center"/>
      <protection locked="0"/>
    </xf>
    <xf numFmtId="3" fontId="37" fillId="8" borderId="65" xfId="6" applyNumberFormat="1" applyFont="1" applyFill="1" applyBorder="1" applyAlignment="1">
      <alignment horizontal="right" vertical="center"/>
    </xf>
    <xf numFmtId="3" fontId="37" fillId="10" borderId="65" xfId="6" applyNumberFormat="1" applyFont="1" applyFill="1" applyBorder="1" applyAlignment="1">
      <alignment horizontal="right" vertical="center"/>
    </xf>
    <xf numFmtId="3" fontId="35" fillId="8" borderId="56" xfId="6" applyNumberFormat="1" applyFont="1" applyFill="1" applyBorder="1" applyAlignment="1">
      <alignment horizontal="right" vertical="center"/>
    </xf>
    <xf numFmtId="3" fontId="35" fillId="0" borderId="65" xfId="6" applyNumberFormat="1" applyFont="1" applyBorder="1" applyAlignment="1">
      <alignment horizontal="right" vertical="center"/>
    </xf>
    <xf numFmtId="3" fontId="35" fillId="8" borderId="66" xfId="6" applyNumberFormat="1" applyFont="1" applyFill="1" applyBorder="1" applyAlignment="1">
      <alignment horizontal="right"/>
    </xf>
    <xf numFmtId="3" fontId="35" fillId="8" borderId="66" xfId="6" applyNumberFormat="1" applyFont="1" applyFill="1" applyBorder="1" applyAlignment="1">
      <alignment horizontal="right" vertical="center"/>
    </xf>
    <xf numFmtId="3" fontId="35" fillId="8" borderId="66" xfId="6" applyNumberFormat="1" applyFont="1" applyFill="1" applyBorder="1" applyAlignment="1" applyProtection="1">
      <alignment horizontal="right" vertical="center"/>
      <protection locked="0"/>
    </xf>
    <xf numFmtId="3" fontId="35" fillId="8" borderId="63" xfId="6" applyNumberFormat="1" applyFont="1" applyFill="1" applyBorder="1" applyAlignment="1" applyProtection="1">
      <alignment horizontal="right" vertical="center"/>
      <protection locked="0"/>
    </xf>
    <xf numFmtId="3" fontId="35" fillId="8" borderId="63" xfId="6" applyNumberFormat="1" applyFont="1" applyFill="1" applyBorder="1" applyAlignment="1">
      <alignment horizontal="right" vertical="center"/>
    </xf>
    <xf numFmtId="3" fontId="35" fillId="8" borderId="57" xfId="6" applyNumberFormat="1" applyFont="1" applyFill="1" applyBorder="1" applyAlignment="1">
      <alignment horizontal="right" vertical="center"/>
    </xf>
    <xf numFmtId="3" fontId="35" fillId="8" borderId="67" xfId="6" applyNumberFormat="1" applyFont="1" applyFill="1" applyBorder="1" applyAlignment="1">
      <alignment horizontal="right"/>
    </xf>
    <xf numFmtId="3" fontId="35" fillId="8" borderId="67" xfId="6" applyNumberFormat="1" applyFont="1" applyFill="1" applyBorder="1" applyAlignment="1">
      <alignment horizontal="right" vertical="center"/>
    </xf>
    <xf numFmtId="3" fontId="35" fillId="8" borderId="67" xfId="6" applyNumberFormat="1" applyFont="1" applyFill="1" applyBorder="1" applyAlignment="1" applyProtection="1">
      <alignment horizontal="right" vertical="center"/>
      <protection locked="0"/>
    </xf>
    <xf numFmtId="3" fontId="37" fillId="8" borderId="57" xfId="6" applyNumberFormat="1" applyFont="1" applyFill="1" applyBorder="1" applyAlignment="1">
      <alignment horizontal="right" vertical="center"/>
    </xf>
    <xf numFmtId="3" fontId="35" fillId="8" borderId="59" xfId="6" applyNumberFormat="1" applyFont="1" applyFill="1" applyBorder="1" applyAlignment="1">
      <alignment horizontal="right" vertical="center"/>
    </xf>
    <xf numFmtId="3" fontId="35" fillId="0" borderId="57" xfId="6" applyNumberFormat="1" applyFont="1" applyBorder="1" applyAlignment="1">
      <alignment horizontal="right" vertical="center"/>
    </xf>
    <xf numFmtId="3" fontId="37" fillId="8" borderId="69" xfId="6" applyNumberFormat="1" applyFont="1" applyFill="1" applyBorder="1" applyAlignment="1">
      <alignment horizontal="right" vertical="center"/>
    </xf>
    <xf numFmtId="3" fontId="37" fillId="8" borderId="68" xfId="6" applyNumberFormat="1" applyFont="1" applyFill="1" applyBorder="1" applyAlignment="1">
      <alignment horizontal="right"/>
    </xf>
    <xf numFmtId="3" fontId="37" fillId="8" borderId="68" xfId="6" applyNumberFormat="1" applyFont="1" applyFill="1" applyBorder="1" applyAlignment="1">
      <alignment horizontal="right" vertical="center"/>
    </xf>
    <xf numFmtId="3" fontId="37" fillId="8" borderId="49" xfId="6" applyNumberFormat="1" applyFont="1" applyFill="1" applyBorder="1" applyAlignment="1">
      <alignment horizontal="right" vertical="center"/>
    </xf>
    <xf numFmtId="3" fontId="37" fillId="10" borderId="49" xfId="6" applyNumberFormat="1" applyFont="1" applyFill="1" applyBorder="1" applyAlignment="1">
      <alignment horizontal="right" vertical="center"/>
    </xf>
    <xf numFmtId="3" fontId="35" fillId="8" borderId="41" xfId="6" applyNumberFormat="1" applyFont="1" applyFill="1" applyBorder="1" applyAlignment="1">
      <alignment horizontal="right" vertical="center"/>
    </xf>
    <xf numFmtId="3" fontId="35" fillId="8" borderId="40" xfId="6" applyNumberFormat="1" applyFont="1" applyFill="1" applyBorder="1" applyAlignment="1" applyProtection="1">
      <alignment horizontal="right" vertical="center"/>
      <protection locked="0"/>
    </xf>
    <xf numFmtId="3" fontId="35" fillId="8" borderId="55" xfId="6" applyNumberFormat="1" applyFont="1" applyFill="1" applyBorder="1" applyAlignment="1">
      <alignment horizontal="right" vertical="center"/>
    </xf>
    <xf numFmtId="3" fontId="35" fillId="8" borderId="70" xfId="6" applyNumberFormat="1" applyFont="1" applyFill="1" applyBorder="1" applyAlignment="1">
      <alignment horizontal="right" vertical="center"/>
    </xf>
    <xf numFmtId="3" fontId="35" fillId="8" borderId="58" xfId="6" applyNumberFormat="1" applyFont="1" applyFill="1" applyBorder="1" applyAlignment="1" applyProtection="1">
      <alignment horizontal="right" vertical="center"/>
      <protection locked="0"/>
    </xf>
    <xf numFmtId="3" fontId="35" fillId="8" borderId="59" xfId="6" applyNumberFormat="1" applyFont="1" applyFill="1" applyBorder="1" applyAlignment="1" applyProtection="1">
      <alignment horizontal="right" vertical="center"/>
      <protection locked="0"/>
    </xf>
    <xf numFmtId="3" fontId="37" fillId="8" borderId="70" xfId="6" applyNumberFormat="1" applyFont="1" applyFill="1" applyBorder="1" applyAlignment="1">
      <alignment horizontal="right" vertical="center"/>
    </xf>
    <xf numFmtId="3" fontId="37" fillId="10" borderId="70" xfId="6" applyNumberFormat="1" applyFont="1" applyFill="1" applyBorder="1" applyAlignment="1">
      <alignment horizontal="right" vertical="center"/>
    </xf>
    <xf numFmtId="3" fontId="35" fillId="8" borderId="62" xfId="6" applyNumberFormat="1" applyFont="1" applyFill="1" applyBorder="1" applyAlignment="1">
      <alignment horizontal="right" vertical="center"/>
    </xf>
    <xf numFmtId="3" fontId="35" fillId="0" borderId="70" xfId="6" applyNumberFormat="1" applyFont="1" applyBorder="1" applyAlignment="1">
      <alignment horizontal="right" vertical="center"/>
    </xf>
    <xf numFmtId="3" fontId="37" fillId="8" borderId="56" xfId="6" applyNumberFormat="1" applyFont="1" applyFill="1" applyBorder="1" applyAlignment="1">
      <alignment horizontal="right" vertical="center"/>
    </xf>
    <xf numFmtId="164" fontId="37" fillId="10" borderId="56" xfId="6" applyNumberFormat="1" applyFont="1" applyFill="1" applyBorder="1" applyAlignment="1">
      <alignment horizontal="right" vertical="center"/>
    </xf>
    <xf numFmtId="3" fontId="37" fillId="8" borderId="63" xfId="6" applyNumberFormat="1" applyFont="1" applyFill="1" applyBorder="1" applyAlignment="1">
      <alignment horizontal="right" vertical="center"/>
    </xf>
    <xf numFmtId="164" fontId="37" fillId="10" borderId="63" xfId="6" applyNumberFormat="1" applyFont="1" applyFill="1" applyBorder="1" applyAlignment="1">
      <alignment horizontal="right" vertical="center"/>
    </xf>
    <xf numFmtId="3" fontId="37" fillId="8" borderId="59" xfId="6" applyNumberFormat="1" applyFont="1" applyFill="1" applyBorder="1" applyAlignment="1">
      <alignment horizontal="right" vertical="center"/>
    </xf>
    <xf numFmtId="164" fontId="37" fillId="10" borderId="59" xfId="6" applyNumberFormat="1" applyFont="1" applyFill="1" applyBorder="1" applyAlignment="1">
      <alignment horizontal="right" vertical="center"/>
    </xf>
    <xf numFmtId="3" fontId="37" fillId="8" borderId="61" xfId="6" applyNumberFormat="1" applyFont="1" applyFill="1" applyBorder="1" applyAlignment="1">
      <alignment horizontal="right" vertical="center"/>
    </xf>
    <xf numFmtId="3" fontId="35" fillId="8" borderId="55" xfId="6" applyNumberFormat="1" applyFont="1" applyFill="1" applyBorder="1" applyAlignment="1" applyProtection="1">
      <alignment horizontal="right" vertical="center"/>
      <protection locked="0"/>
    </xf>
    <xf numFmtId="3" fontId="35" fillId="0" borderId="55" xfId="6" applyNumberFormat="1" applyFont="1" applyBorder="1" applyAlignment="1">
      <alignment horizontal="right" vertical="center"/>
    </xf>
    <xf numFmtId="3" fontId="35" fillId="0" borderId="63" xfId="6" applyNumberFormat="1" applyFont="1" applyBorder="1" applyAlignment="1">
      <alignment horizontal="right" vertical="center"/>
    </xf>
    <xf numFmtId="3" fontId="35" fillId="0" borderId="62" xfId="6" applyNumberFormat="1" applyFont="1" applyBorder="1" applyAlignment="1">
      <alignment horizontal="right" vertical="center"/>
    </xf>
    <xf numFmtId="164" fontId="37" fillId="10" borderId="69" xfId="6" applyNumberFormat="1" applyFont="1" applyFill="1" applyBorder="1" applyAlignment="1">
      <alignment horizontal="right" vertical="center"/>
    </xf>
    <xf numFmtId="3" fontId="48" fillId="8" borderId="56" xfId="6" applyNumberFormat="1" applyFont="1" applyFill="1" applyBorder="1" applyAlignment="1" applyProtection="1">
      <alignment horizontal="right" vertical="center"/>
      <protection locked="0"/>
    </xf>
    <xf numFmtId="3" fontId="35" fillId="8" borderId="51" xfId="6" applyNumberFormat="1" applyFont="1" applyFill="1" applyBorder="1" applyAlignment="1" applyProtection="1">
      <alignment horizontal="right" vertical="center"/>
      <protection locked="0"/>
    </xf>
    <xf numFmtId="0" fontId="34" fillId="10" borderId="68" xfId="6" applyFont="1" applyFill="1" applyBorder="1" applyAlignment="1">
      <alignment horizontal="left" vertical="center" indent="1"/>
    </xf>
    <xf numFmtId="3" fontId="37" fillId="10" borderId="69" xfId="6" applyNumberFormat="1" applyFont="1" applyFill="1" applyBorder="1" applyAlignment="1">
      <alignment horizontal="center" vertical="center"/>
    </xf>
    <xf numFmtId="3" fontId="37" fillId="8" borderId="28" xfId="6" applyNumberFormat="1" applyFont="1" applyFill="1" applyBorder="1" applyAlignment="1">
      <alignment horizontal="right" vertical="center"/>
    </xf>
    <xf numFmtId="3" fontId="37" fillId="8" borderId="75" xfId="6" applyNumberFormat="1" applyFont="1" applyFill="1" applyBorder="1" applyAlignment="1">
      <alignment horizontal="right" vertical="center"/>
    </xf>
    <xf numFmtId="0" fontId="34" fillId="0" borderId="41" xfId="6" applyFont="1" applyBorder="1" applyAlignment="1">
      <alignment horizontal="left" vertical="center" indent="1"/>
    </xf>
    <xf numFmtId="3" fontId="37" fillId="0" borderId="53" xfId="6" applyNumberFormat="1" applyFont="1" applyBorder="1" applyAlignment="1">
      <alignment horizontal="center" vertical="center"/>
    </xf>
    <xf numFmtId="3" fontId="37" fillId="0" borderId="49" xfId="6" applyNumberFormat="1" applyFont="1" applyBorder="1" applyAlignment="1">
      <alignment horizontal="right" vertical="center"/>
    </xf>
    <xf numFmtId="3" fontId="37" fillId="0" borderId="72" xfId="6" applyNumberFormat="1" applyFont="1" applyBorder="1" applyAlignment="1" applyProtection="1">
      <alignment horizontal="right" vertical="center"/>
      <protection locked="0"/>
    </xf>
    <xf numFmtId="3" fontId="35" fillId="0" borderId="53" xfId="6" applyNumberFormat="1" applyFont="1" applyBorder="1" applyAlignment="1">
      <alignment horizontal="right" vertical="center"/>
    </xf>
    <xf numFmtId="3" fontId="35" fillId="0" borderId="0" xfId="6" applyNumberFormat="1" applyFont="1" applyAlignment="1">
      <alignment horizontal="right" vertical="center"/>
    </xf>
    <xf numFmtId="3" fontId="35" fillId="0" borderId="47" xfId="6" applyNumberFormat="1" applyFont="1" applyBorder="1" applyAlignment="1" applyProtection="1">
      <alignment horizontal="right" vertical="center"/>
      <protection locked="0"/>
    </xf>
    <xf numFmtId="3" fontId="37" fillId="0" borderId="71" xfId="6" applyNumberFormat="1" applyFont="1" applyBorder="1" applyAlignment="1">
      <alignment horizontal="right" vertical="center"/>
    </xf>
    <xf numFmtId="164" fontId="37" fillId="0" borderId="56" xfId="6" applyNumberFormat="1" applyFont="1" applyBorder="1" applyAlignment="1">
      <alignment horizontal="right" vertical="center"/>
    </xf>
    <xf numFmtId="0" fontId="34" fillId="10" borderId="74" xfId="6" applyFont="1" applyFill="1" applyBorder="1" applyAlignment="1">
      <alignment horizontal="left" vertical="center" indent="1"/>
    </xf>
    <xf numFmtId="3" fontId="37" fillId="8" borderId="48" xfId="6" applyNumberFormat="1" applyFont="1" applyFill="1" applyBorder="1" applyAlignment="1">
      <alignment horizontal="right" vertical="center"/>
    </xf>
    <xf numFmtId="0" fontId="34" fillId="10" borderId="72" xfId="6" applyFont="1" applyFill="1" applyBorder="1" applyAlignment="1">
      <alignment horizontal="left" vertical="center" indent="1"/>
    </xf>
    <xf numFmtId="3" fontId="37" fillId="10" borderId="51" xfId="6" applyNumberFormat="1" applyFont="1" applyFill="1" applyBorder="1" applyAlignment="1">
      <alignment horizontal="center" vertical="center"/>
    </xf>
    <xf numFmtId="0" fontId="35" fillId="0" borderId="0" xfId="6" applyFont="1" applyAlignment="1">
      <alignment horizontal="center" vertical="center"/>
    </xf>
    <xf numFmtId="3" fontId="35" fillId="0" borderId="0" xfId="6" applyNumberFormat="1" applyFont="1" applyAlignment="1">
      <alignment vertical="center"/>
    </xf>
    <xf numFmtId="0" fontId="37" fillId="0" borderId="0" xfId="6" applyFont="1" applyAlignment="1">
      <alignment horizontal="center" vertical="center"/>
    </xf>
    <xf numFmtId="3" fontId="37" fillId="0" borderId="0" xfId="6" applyNumberFormat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1" fillId="0" borderId="0" xfId="6" applyAlignment="1">
      <alignment vertical="center"/>
    </xf>
    <xf numFmtId="0" fontId="1" fillId="0" borderId="0" xfId="6" applyAlignment="1">
      <alignment horizontal="left" vertical="center" indent="1"/>
    </xf>
    <xf numFmtId="0" fontId="1" fillId="0" borderId="0" xfId="6" applyAlignment="1">
      <alignment horizontal="center" vertical="center"/>
    </xf>
    <xf numFmtId="3" fontId="1" fillId="0" borderId="0" xfId="6" applyNumberFormat="1" applyAlignment="1">
      <alignment vertical="center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50" fillId="0" borderId="0" xfId="6" applyFont="1" applyAlignment="1">
      <alignment horizontal="left" vertical="center" indent="1"/>
    </xf>
    <xf numFmtId="0" fontId="45" fillId="0" borderId="0" xfId="6" applyFont="1" applyAlignment="1">
      <alignment horizontal="left" vertical="center"/>
    </xf>
    <xf numFmtId="0" fontId="1" fillId="9" borderId="19" xfId="6" applyFill="1" applyBorder="1" applyAlignment="1">
      <alignment horizontal="center" vertical="center"/>
    </xf>
    <xf numFmtId="0" fontId="37" fillId="10" borderId="47" xfId="6" applyFont="1" applyFill="1" applyBorder="1" applyAlignment="1">
      <alignment horizontal="center" vertical="center"/>
    </xf>
    <xf numFmtId="0" fontId="37" fillId="10" borderId="50" xfId="6" applyFont="1" applyFill="1" applyBorder="1" applyAlignment="1">
      <alignment horizontal="center" vertical="center"/>
    </xf>
    <xf numFmtId="0" fontId="4" fillId="9" borderId="47" xfId="6" applyFont="1" applyFill="1" applyBorder="1" applyAlignment="1">
      <alignment horizontal="center" vertical="center"/>
    </xf>
    <xf numFmtId="0" fontId="1" fillId="9" borderId="52" xfId="6" applyFill="1" applyBorder="1" applyAlignment="1">
      <alignment horizontal="center" vertical="center"/>
    </xf>
    <xf numFmtId="3" fontId="35" fillId="9" borderId="28" xfId="6" applyNumberFormat="1" applyFont="1" applyFill="1" applyBorder="1" applyAlignment="1">
      <alignment horizontal="center" vertical="center"/>
    </xf>
    <xf numFmtId="3" fontId="1" fillId="9" borderId="47" xfId="6" applyNumberFormat="1" applyFill="1" applyBorder="1" applyAlignment="1">
      <alignment horizontal="center" vertical="center"/>
    </xf>
    <xf numFmtId="3" fontId="1" fillId="9" borderId="0" xfId="6" applyNumberFormat="1" applyFill="1" applyAlignment="1">
      <alignment horizontal="center" vertical="center"/>
    </xf>
    <xf numFmtId="0" fontId="37" fillId="10" borderId="51" xfId="6" applyFont="1" applyFill="1" applyBorder="1" applyAlignment="1">
      <alignment horizontal="center" vertical="center"/>
    </xf>
    <xf numFmtId="0" fontId="37" fillId="10" borderId="52" xfId="6" applyFont="1" applyFill="1" applyBorder="1" applyAlignment="1">
      <alignment horizontal="center" vertical="center"/>
    </xf>
    <xf numFmtId="0" fontId="4" fillId="9" borderId="53" xfId="6" applyFont="1" applyFill="1" applyBorder="1" applyAlignment="1">
      <alignment horizontal="center" vertical="center"/>
    </xf>
    <xf numFmtId="0" fontId="4" fillId="9" borderId="51" xfId="6" applyFont="1" applyFill="1" applyBorder="1" applyAlignment="1">
      <alignment horizontal="center" vertical="center"/>
    </xf>
    <xf numFmtId="0" fontId="34" fillId="0" borderId="47" xfId="6" applyFont="1" applyBorder="1" applyAlignment="1">
      <alignment horizontal="left" vertical="center" indent="1"/>
    </xf>
    <xf numFmtId="165" fontId="1" fillId="0" borderId="47" xfId="6" applyNumberFormat="1" applyBorder="1" applyAlignment="1">
      <alignment horizontal="center" vertical="center"/>
    </xf>
    <xf numFmtId="3" fontId="1" fillId="8" borderId="50" xfId="6" applyNumberFormat="1" applyFill="1" applyBorder="1" applyAlignment="1">
      <alignment horizontal="right" vertical="center"/>
    </xf>
    <xf numFmtId="3" fontId="1" fillId="8" borderId="56" xfId="6" applyNumberFormat="1" applyFill="1" applyBorder="1" applyAlignment="1">
      <alignment horizontal="right" vertical="center"/>
    </xf>
    <xf numFmtId="3" fontId="1" fillId="0" borderId="56" xfId="6" applyNumberFormat="1" applyBorder="1" applyAlignment="1">
      <alignment horizontal="right" vertical="center"/>
    </xf>
    <xf numFmtId="3" fontId="1" fillId="8" borderId="74" xfId="6" applyNumberFormat="1" applyFill="1" applyBorder="1" applyAlignment="1">
      <alignment vertical="center"/>
    </xf>
    <xf numFmtId="3" fontId="1" fillId="8" borderId="71" xfId="6" applyNumberFormat="1" applyFill="1" applyBorder="1" applyAlignment="1" applyProtection="1">
      <alignment horizontal="right" vertical="center"/>
      <protection locked="0"/>
    </xf>
    <xf numFmtId="3" fontId="1" fillId="8" borderId="56" xfId="6" applyNumberFormat="1" applyFill="1" applyBorder="1" applyAlignment="1" applyProtection="1">
      <alignment horizontal="right" vertical="center"/>
      <protection locked="0"/>
    </xf>
    <xf numFmtId="3" fontId="1" fillId="8" borderId="64" xfId="6" applyNumberFormat="1" applyFill="1" applyBorder="1" applyAlignment="1" applyProtection="1">
      <alignment horizontal="right" vertical="center"/>
      <protection locked="0"/>
    </xf>
    <xf numFmtId="165" fontId="4" fillId="8" borderId="57" xfId="6" applyNumberFormat="1" applyFont="1" applyFill="1" applyBorder="1" applyAlignment="1">
      <alignment horizontal="right" vertical="center"/>
    </xf>
    <xf numFmtId="3" fontId="4" fillId="8" borderId="57" xfId="6" applyNumberFormat="1" applyFont="1" applyFill="1" applyBorder="1" applyAlignment="1">
      <alignment horizontal="right" vertical="center"/>
    </xf>
    <xf numFmtId="0" fontId="1" fillId="0" borderId="0" xfId="6" applyAlignment="1">
      <alignment horizontal="right" vertical="center"/>
    </xf>
    <xf numFmtId="3" fontId="1" fillId="0" borderId="50" xfId="6" applyNumberFormat="1" applyBorder="1" applyAlignment="1">
      <alignment horizontal="right" vertical="center"/>
    </xf>
    <xf numFmtId="0" fontId="34" fillId="0" borderId="59" xfId="6" applyFont="1" applyBorder="1" applyAlignment="1">
      <alignment horizontal="left" vertical="center" indent="1"/>
    </xf>
    <xf numFmtId="165" fontId="1" fillId="0" borderId="59" xfId="6" applyNumberFormat="1" applyBorder="1" applyAlignment="1">
      <alignment horizontal="center" vertical="center"/>
    </xf>
    <xf numFmtId="4" fontId="1" fillId="8" borderId="61" xfId="6" applyNumberFormat="1" applyFill="1" applyBorder="1" applyAlignment="1">
      <alignment horizontal="right" vertical="center"/>
    </xf>
    <xf numFmtId="4" fontId="1" fillId="8" borderId="59" xfId="6" applyNumberFormat="1" applyFill="1" applyBorder="1" applyAlignment="1">
      <alignment horizontal="right" vertical="center"/>
    </xf>
    <xf numFmtId="4" fontId="1" fillId="0" borderId="59" xfId="6" applyNumberFormat="1" applyBorder="1" applyAlignment="1">
      <alignment horizontal="right" vertical="center"/>
    </xf>
    <xf numFmtId="4" fontId="1" fillId="8" borderId="58" xfId="6" applyNumberFormat="1" applyFill="1" applyBorder="1" applyAlignment="1">
      <alignment horizontal="right" vertical="center"/>
    </xf>
    <xf numFmtId="4" fontId="1" fillId="8" borderId="58" xfId="6" applyNumberFormat="1" applyFill="1" applyBorder="1" applyAlignment="1" applyProtection="1">
      <alignment horizontal="right" vertical="center"/>
      <protection locked="0"/>
    </xf>
    <xf numFmtId="4" fontId="1" fillId="8" borderId="62" xfId="6" applyNumberFormat="1" applyFill="1" applyBorder="1" applyAlignment="1" applyProtection="1">
      <alignment horizontal="right" vertical="center"/>
      <protection locked="0"/>
    </xf>
    <xf numFmtId="4" fontId="1" fillId="8" borderId="70" xfId="6" applyNumberFormat="1" applyFill="1" applyBorder="1" applyAlignment="1" applyProtection="1">
      <alignment horizontal="right" vertical="center"/>
      <protection locked="0"/>
    </xf>
    <xf numFmtId="165" fontId="4" fillId="8" borderId="61" xfId="6" applyNumberFormat="1" applyFont="1" applyFill="1" applyBorder="1" applyAlignment="1">
      <alignment horizontal="right" vertical="center"/>
    </xf>
    <xf numFmtId="3" fontId="4" fillId="8" borderId="61" xfId="6" applyNumberFormat="1" applyFont="1" applyFill="1" applyBorder="1" applyAlignment="1">
      <alignment horizontal="right" vertical="center"/>
    </xf>
    <xf numFmtId="4" fontId="1" fillId="8" borderId="62" xfId="6" applyNumberFormat="1" applyFill="1" applyBorder="1" applyAlignment="1">
      <alignment horizontal="right" vertical="center"/>
    </xf>
    <xf numFmtId="4" fontId="1" fillId="0" borderId="61" xfId="6" applyNumberFormat="1" applyBorder="1" applyAlignment="1">
      <alignment horizontal="right" vertical="center"/>
    </xf>
    <xf numFmtId="0" fontId="34" fillId="0" borderId="55" xfId="6" applyFont="1" applyBorder="1" applyAlignment="1">
      <alignment horizontal="left" vertical="center" indent="1"/>
    </xf>
    <xf numFmtId="3" fontId="1" fillId="0" borderId="56" xfId="6" applyNumberFormat="1" applyBorder="1" applyAlignment="1">
      <alignment horizontal="center" vertical="center"/>
    </xf>
    <xf numFmtId="3" fontId="1" fillId="8" borderId="65" xfId="6" applyNumberFormat="1" applyFill="1" applyBorder="1" applyAlignment="1">
      <alignment horizontal="right" vertical="center"/>
    </xf>
    <xf numFmtId="3" fontId="1" fillId="8" borderId="40" xfId="6" applyNumberFormat="1" applyFill="1" applyBorder="1" applyAlignment="1">
      <alignment horizontal="right" vertical="center"/>
    </xf>
    <xf numFmtId="3" fontId="4" fillId="8" borderId="65" xfId="6" applyNumberFormat="1" applyFont="1" applyFill="1" applyBorder="1" applyAlignment="1">
      <alignment horizontal="right" vertical="center"/>
    </xf>
    <xf numFmtId="3" fontId="1" fillId="0" borderId="65" xfId="6" applyNumberFormat="1" applyBorder="1" applyAlignment="1">
      <alignment horizontal="right" vertical="center"/>
    </xf>
    <xf numFmtId="0" fontId="34" fillId="0" borderId="63" xfId="6" applyFont="1" applyBorder="1" applyAlignment="1">
      <alignment horizontal="left" vertical="center" indent="1"/>
    </xf>
    <xf numFmtId="3" fontId="1" fillId="0" borderId="63" xfId="6" applyNumberFormat="1" applyBorder="1" applyAlignment="1">
      <alignment horizontal="center" vertical="center"/>
    </xf>
    <xf numFmtId="3" fontId="1" fillId="8" borderId="66" xfId="6" applyNumberFormat="1" applyFill="1" applyBorder="1" applyAlignment="1">
      <alignment horizontal="right" vertical="center"/>
    </xf>
    <xf numFmtId="3" fontId="1" fillId="8" borderId="66" xfId="6" applyNumberFormat="1" applyFill="1" applyBorder="1" applyAlignment="1" applyProtection="1">
      <alignment horizontal="right" vertical="center"/>
      <protection locked="0"/>
    </xf>
    <xf numFmtId="3" fontId="1" fillId="8" borderId="63" xfId="6" applyNumberFormat="1" applyFill="1" applyBorder="1" applyAlignment="1" applyProtection="1">
      <alignment horizontal="right" vertical="center"/>
      <protection locked="0"/>
    </xf>
    <xf numFmtId="3" fontId="1" fillId="8" borderId="63" xfId="6" applyNumberFormat="1" applyFill="1" applyBorder="1" applyAlignment="1">
      <alignment horizontal="right" vertical="center"/>
    </xf>
    <xf numFmtId="0" fontId="34" fillId="0" borderId="53" xfId="6" applyFont="1" applyBorder="1" applyAlignment="1">
      <alignment horizontal="left" vertical="center" indent="1"/>
    </xf>
    <xf numFmtId="3" fontId="1" fillId="0" borderId="51" xfId="6" applyNumberFormat="1" applyBorder="1" applyAlignment="1">
      <alignment horizontal="center" vertical="center"/>
    </xf>
    <xf numFmtId="3" fontId="1" fillId="8" borderId="57" xfId="6" applyNumberFormat="1" applyFill="1" applyBorder="1" applyAlignment="1">
      <alignment horizontal="right" vertical="center"/>
    </xf>
    <xf numFmtId="3" fontId="1" fillId="8" borderId="67" xfId="6" applyNumberFormat="1" applyFill="1" applyBorder="1" applyAlignment="1">
      <alignment horizontal="right" vertical="center"/>
    </xf>
    <xf numFmtId="3" fontId="1" fillId="8" borderId="67" xfId="6" applyNumberFormat="1" applyFill="1" applyBorder="1" applyAlignment="1" applyProtection="1">
      <alignment horizontal="right" vertical="center"/>
      <protection locked="0"/>
    </xf>
    <xf numFmtId="3" fontId="1" fillId="8" borderId="59" xfId="6" applyNumberFormat="1" applyFill="1" applyBorder="1" applyAlignment="1">
      <alignment horizontal="right" vertical="center"/>
    </xf>
    <xf numFmtId="3" fontId="1" fillId="0" borderId="57" xfId="6" applyNumberFormat="1" applyBorder="1" applyAlignment="1">
      <alignment horizontal="right" vertical="center"/>
    </xf>
    <xf numFmtId="0" fontId="34" fillId="10" borderId="69" xfId="6" applyFont="1" applyFill="1" applyBorder="1" applyAlignment="1">
      <alignment horizontal="left" vertical="center" indent="1"/>
    </xf>
    <xf numFmtId="3" fontId="4" fillId="10" borderId="48" xfId="6" applyNumberFormat="1" applyFont="1" applyFill="1" applyBorder="1" applyAlignment="1">
      <alignment horizontal="center" vertical="center"/>
    </xf>
    <xf numFmtId="3" fontId="4" fillId="8" borderId="69" xfId="6" applyNumberFormat="1" applyFont="1" applyFill="1" applyBorder="1" applyAlignment="1">
      <alignment horizontal="right" vertical="center"/>
    </xf>
    <xf numFmtId="3" fontId="4" fillId="8" borderId="68" xfId="6" applyNumberFormat="1" applyFont="1" applyFill="1" applyBorder="1" applyAlignment="1">
      <alignment horizontal="right" vertical="center"/>
    </xf>
    <xf numFmtId="3" fontId="4" fillId="8" borderId="49" xfId="6" applyNumberFormat="1" applyFont="1" applyFill="1" applyBorder="1" applyAlignment="1">
      <alignment horizontal="right" vertical="center"/>
    </xf>
    <xf numFmtId="3" fontId="1" fillId="0" borderId="47" xfId="6" applyNumberFormat="1" applyBorder="1" applyAlignment="1">
      <alignment horizontal="center" vertical="center"/>
    </xf>
    <xf numFmtId="3" fontId="1" fillId="8" borderId="41" xfId="6" applyNumberFormat="1" applyFill="1" applyBorder="1" applyAlignment="1">
      <alignment horizontal="right" vertical="center"/>
    </xf>
    <xf numFmtId="3" fontId="1" fillId="8" borderId="40" xfId="6" applyNumberFormat="1" applyFill="1" applyBorder="1" applyAlignment="1" applyProtection="1">
      <alignment horizontal="right" vertical="center"/>
      <protection locked="0"/>
    </xf>
    <xf numFmtId="3" fontId="1" fillId="8" borderId="55" xfId="6" applyNumberFormat="1" applyFill="1" applyBorder="1" applyAlignment="1">
      <alignment horizontal="right" vertical="center"/>
    </xf>
    <xf numFmtId="3" fontId="1" fillId="0" borderId="59" xfId="6" applyNumberFormat="1" applyBorder="1" applyAlignment="1">
      <alignment horizontal="center" vertical="center"/>
    </xf>
    <xf numFmtId="3" fontId="1" fillId="8" borderId="70" xfId="6" applyNumberFormat="1" applyFill="1" applyBorder="1" applyAlignment="1">
      <alignment horizontal="right" vertical="center"/>
    </xf>
    <xf numFmtId="3" fontId="1" fillId="8" borderId="58" xfId="6" applyNumberFormat="1" applyFill="1" applyBorder="1" applyAlignment="1" applyProtection="1">
      <alignment horizontal="right" vertical="center"/>
      <protection locked="0"/>
    </xf>
    <xf numFmtId="3" fontId="1" fillId="8" borderId="59" xfId="6" applyNumberFormat="1" applyFill="1" applyBorder="1" applyAlignment="1" applyProtection="1">
      <alignment horizontal="right" vertical="center"/>
      <protection locked="0"/>
    </xf>
    <xf numFmtId="3" fontId="4" fillId="8" borderId="70" xfId="6" applyNumberFormat="1" applyFont="1" applyFill="1" applyBorder="1" applyAlignment="1">
      <alignment horizontal="right" vertical="center"/>
    </xf>
    <xf numFmtId="3" fontId="1" fillId="8" borderId="62" xfId="6" applyNumberFormat="1" applyFill="1" applyBorder="1" applyAlignment="1">
      <alignment horizontal="right" vertical="center"/>
    </xf>
    <xf numFmtId="3" fontId="1" fillId="0" borderId="70" xfId="6" applyNumberFormat="1" applyBorder="1" applyAlignment="1">
      <alignment horizontal="right" vertical="center"/>
    </xf>
    <xf numFmtId="3" fontId="1" fillId="0" borderId="55" xfId="6" applyNumberFormat="1" applyBorder="1" applyAlignment="1">
      <alignment horizontal="center" vertical="center"/>
    </xf>
    <xf numFmtId="3" fontId="1" fillId="0" borderId="71" xfId="6" applyNumberFormat="1" applyBorder="1" applyAlignment="1" applyProtection="1">
      <alignment horizontal="right" vertical="center"/>
      <protection locked="0"/>
    </xf>
    <xf numFmtId="3" fontId="4" fillId="8" borderId="56" xfId="6" applyNumberFormat="1" applyFont="1" applyFill="1" applyBorder="1" applyAlignment="1">
      <alignment horizontal="right" vertical="center"/>
    </xf>
    <xf numFmtId="164" fontId="4" fillId="8" borderId="56" xfId="6" applyNumberFormat="1" applyFont="1" applyFill="1" applyBorder="1" applyAlignment="1">
      <alignment horizontal="right" vertical="center"/>
    </xf>
    <xf numFmtId="3" fontId="1" fillId="8" borderId="64" xfId="6" applyNumberFormat="1" applyFill="1" applyBorder="1" applyAlignment="1">
      <alignment horizontal="right" vertical="center"/>
    </xf>
    <xf numFmtId="3" fontId="1" fillId="0" borderId="66" xfId="6" applyNumberFormat="1" applyBorder="1" applyAlignment="1" applyProtection="1">
      <alignment horizontal="right" vertical="center"/>
      <protection locked="0"/>
    </xf>
    <xf numFmtId="3" fontId="1" fillId="8" borderId="55" xfId="6" applyNumberFormat="1" applyFill="1" applyBorder="1" applyAlignment="1" applyProtection="1">
      <alignment horizontal="right" vertical="center"/>
      <protection locked="0"/>
    </xf>
    <xf numFmtId="3" fontId="4" fillId="8" borderId="63" xfId="6" applyNumberFormat="1" applyFont="1" applyFill="1" applyBorder="1" applyAlignment="1">
      <alignment horizontal="right" vertical="center"/>
    </xf>
    <xf numFmtId="164" fontId="4" fillId="8" borderId="63" xfId="6" applyNumberFormat="1" applyFont="1" applyFill="1" applyBorder="1" applyAlignment="1">
      <alignment horizontal="right" vertical="center"/>
    </xf>
    <xf numFmtId="3" fontId="1" fillId="0" borderId="63" xfId="6" applyNumberFormat="1" applyBorder="1" applyAlignment="1">
      <alignment horizontal="right" vertical="center"/>
    </xf>
    <xf numFmtId="3" fontId="1" fillId="0" borderId="58" xfId="6" applyNumberFormat="1" applyBorder="1" applyAlignment="1" applyProtection="1">
      <alignment horizontal="right" vertical="center"/>
      <protection locked="0"/>
    </xf>
    <xf numFmtId="3" fontId="1" fillId="8" borderId="72" xfId="6" applyNumberFormat="1" applyFill="1" applyBorder="1" applyAlignment="1" applyProtection="1">
      <alignment horizontal="right" vertical="center"/>
      <protection locked="0"/>
    </xf>
    <xf numFmtId="3" fontId="1" fillId="8" borderId="51" xfId="6" applyNumberFormat="1" applyFill="1" applyBorder="1" applyAlignment="1" applyProtection="1">
      <alignment horizontal="right" vertical="center"/>
      <protection locked="0"/>
    </xf>
    <xf numFmtId="3" fontId="4" fillId="8" borderId="59" xfId="6" applyNumberFormat="1" applyFont="1" applyFill="1" applyBorder="1" applyAlignment="1">
      <alignment horizontal="right" vertical="center"/>
    </xf>
    <xf numFmtId="164" fontId="4" fillId="8" borderId="59" xfId="6" applyNumberFormat="1" applyFont="1" applyFill="1" applyBorder="1" applyAlignment="1">
      <alignment horizontal="right" vertical="center"/>
    </xf>
    <xf numFmtId="3" fontId="1" fillId="8" borderId="61" xfId="6" applyNumberFormat="1" applyFill="1" applyBorder="1" applyAlignment="1">
      <alignment horizontal="right" vertical="center"/>
    </xf>
    <xf numFmtId="3" fontId="1" fillId="0" borderId="59" xfId="6" applyNumberFormat="1" applyBorder="1" applyAlignment="1">
      <alignment horizontal="right" vertical="center"/>
    </xf>
    <xf numFmtId="3" fontId="1" fillId="0" borderId="40" xfId="6" applyNumberFormat="1" applyBorder="1" applyAlignment="1" applyProtection="1">
      <alignment horizontal="right" vertical="center"/>
      <protection locked="0"/>
    </xf>
    <xf numFmtId="3" fontId="1" fillId="8" borderId="73" xfId="6" applyNumberFormat="1" applyFill="1" applyBorder="1" applyAlignment="1">
      <alignment horizontal="right" vertical="center"/>
    </xf>
    <xf numFmtId="3" fontId="1" fillId="0" borderId="55" xfId="6" applyNumberFormat="1" applyBorder="1" applyAlignment="1">
      <alignment horizontal="right" vertical="center"/>
    </xf>
    <xf numFmtId="0" fontId="34" fillId="0" borderId="51" xfId="6" applyFont="1" applyBorder="1" applyAlignment="1">
      <alignment horizontal="left" vertical="center" indent="1"/>
    </xf>
    <xf numFmtId="3" fontId="1" fillId="0" borderId="62" xfId="6" applyNumberFormat="1" applyBorder="1" applyAlignment="1">
      <alignment horizontal="center" vertical="center"/>
    </xf>
    <xf numFmtId="3" fontId="1" fillId="0" borderId="67" xfId="6" applyNumberFormat="1" applyBorder="1" applyAlignment="1" applyProtection="1">
      <alignment horizontal="right" vertical="center"/>
      <protection locked="0"/>
    </xf>
    <xf numFmtId="3" fontId="1" fillId="8" borderId="41" xfId="6" applyNumberFormat="1" applyFill="1" applyBorder="1" applyAlignment="1" applyProtection="1">
      <alignment horizontal="right" vertical="center"/>
      <protection locked="0"/>
    </xf>
    <xf numFmtId="3" fontId="1" fillId="0" borderId="62" xfId="6" applyNumberFormat="1" applyBorder="1" applyAlignment="1">
      <alignment horizontal="right" vertical="center"/>
    </xf>
    <xf numFmtId="0" fontId="54" fillId="10" borderId="68" xfId="6" applyFont="1" applyFill="1" applyBorder="1" applyAlignment="1">
      <alignment horizontal="left" vertical="center" indent="1"/>
    </xf>
    <xf numFmtId="3" fontId="4" fillId="10" borderId="69" xfId="6" applyNumberFormat="1" applyFont="1" applyFill="1" applyBorder="1" applyAlignment="1">
      <alignment horizontal="center" vertical="center"/>
    </xf>
    <xf numFmtId="164" fontId="4" fillId="8" borderId="69" xfId="6" applyNumberFormat="1" applyFont="1" applyFill="1" applyBorder="1" applyAlignment="1">
      <alignment horizontal="right" vertical="center"/>
    </xf>
    <xf numFmtId="0" fontId="34" fillId="0" borderId="40" xfId="6" applyFont="1" applyBorder="1" applyAlignment="1">
      <alignment horizontal="left" vertical="center" indent="1"/>
    </xf>
    <xf numFmtId="0" fontId="34" fillId="0" borderId="66" xfId="6" applyFont="1" applyBorder="1" applyAlignment="1">
      <alignment horizontal="left" vertical="center" indent="1"/>
    </xf>
    <xf numFmtId="164" fontId="4" fillId="8" borderId="62" xfId="6" applyNumberFormat="1" applyFont="1" applyFill="1" applyBorder="1" applyAlignment="1">
      <alignment horizontal="right" vertical="center"/>
    </xf>
    <xf numFmtId="3" fontId="4" fillId="10" borderId="69" xfId="6" applyNumberFormat="1" applyFont="1" applyFill="1" applyBorder="1" applyAlignment="1">
      <alignment horizontal="right" vertical="center"/>
    </xf>
    <xf numFmtId="3" fontId="4" fillId="10" borderId="68" xfId="6" applyNumberFormat="1" applyFont="1" applyFill="1" applyBorder="1" applyAlignment="1">
      <alignment horizontal="right" vertical="center"/>
    </xf>
    <xf numFmtId="3" fontId="4" fillId="8" borderId="51" xfId="6" applyNumberFormat="1" applyFont="1" applyFill="1" applyBorder="1" applyAlignment="1">
      <alignment horizontal="right" vertical="center"/>
    </xf>
    <xf numFmtId="3" fontId="4" fillId="8" borderId="75" xfId="6" applyNumberFormat="1" applyFont="1" applyFill="1" applyBorder="1" applyAlignment="1">
      <alignment horizontal="right" vertical="center"/>
    </xf>
    <xf numFmtId="3" fontId="4" fillId="0" borderId="53" xfId="6" applyNumberFormat="1" applyFont="1" applyBorder="1" applyAlignment="1">
      <alignment horizontal="center" vertical="center"/>
    </xf>
    <xf numFmtId="3" fontId="4" fillId="0" borderId="49" xfId="6" applyNumberFormat="1" applyFont="1" applyBorder="1" applyAlignment="1">
      <alignment horizontal="right" vertical="center"/>
    </xf>
    <xf numFmtId="3" fontId="4" fillId="0" borderId="72" xfId="6" applyNumberFormat="1" applyFont="1" applyBorder="1" applyAlignment="1" applyProtection="1">
      <alignment horizontal="right" vertical="center"/>
      <protection locked="0"/>
    </xf>
    <xf numFmtId="3" fontId="1" fillId="0" borderId="53" xfId="6" applyNumberFormat="1" applyBorder="1" applyAlignment="1">
      <alignment horizontal="right" vertical="center"/>
    </xf>
    <xf numFmtId="3" fontId="1" fillId="0" borderId="0" xfId="6" applyNumberFormat="1" applyAlignment="1">
      <alignment horizontal="right" vertical="center"/>
    </xf>
    <xf numFmtId="3" fontId="1" fillId="0" borderId="47" xfId="6" applyNumberFormat="1" applyBorder="1" applyAlignment="1" applyProtection="1">
      <alignment horizontal="right" vertical="center"/>
      <protection locked="0"/>
    </xf>
    <xf numFmtId="3" fontId="4" fillId="0" borderId="71" xfId="6" applyNumberFormat="1" applyFont="1" applyBorder="1" applyAlignment="1">
      <alignment horizontal="right" vertical="center"/>
    </xf>
    <xf numFmtId="164" fontId="4" fillId="0" borderId="56" xfId="6" applyNumberFormat="1" applyFont="1" applyBorder="1" applyAlignment="1">
      <alignment horizontal="right" vertical="center"/>
    </xf>
    <xf numFmtId="0" fontId="54" fillId="10" borderId="74" xfId="6" applyFont="1" applyFill="1" applyBorder="1" applyAlignment="1">
      <alignment horizontal="left" vertical="center" indent="1"/>
    </xf>
    <xf numFmtId="3" fontId="4" fillId="8" borderId="48" xfId="6" applyNumberFormat="1" applyFont="1" applyFill="1" applyBorder="1" applyAlignment="1">
      <alignment horizontal="right" vertical="center"/>
    </xf>
    <xf numFmtId="3" fontId="4" fillId="8" borderId="71" xfId="6" applyNumberFormat="1" applyFont="1" applyFill="1" applyBorder="1" applyAlignment="1">
      <alignment horizontal="right" vertical="center"/>
    </xf>
    <xf numFmtId="3" fontId="55" fillId="8" borderId="69" xfId="6" applyNumberFormat="1" applyFont="1" applyFill="1" applyBorder="1" applyAlignment="1">
      <alignment horizontal="right" vertical="center"/>
    </xf>
    <xf numFmtId="0" fontId="54" fillId="10" borderId="72" xfId="6" applyFont="1" applyFill="1" applyBorder="1" applyAlignment="1">
      <alignment horizontal="left" vertical="center" indent="1"/>
    </xf>
    <xf numFmtId="3" fontId="4" fillId="10" borderId="51" xfId="6" applyNumberFormat="1" applyFont="1" applyFill="1" applyBorder="1" applyAlignment="1">
      <alignment horizontal="center" vertical="center"/>
    </xf>
    <xf numFmtId="3" fontId="4" fillId="10" borderId="48" xfId="6" applyNumberFormat="1" applyFont="1" applyFill="1" applyBorder="1" applyAlignment="1">
      <alignment horizontal="right" vertical="center"/>
    </xf>
    <xf numFmtId="3" fontId="4" fillId="10" borderId="49" xfId="6" applyNumberFormat="1" applyFont="1" applyFill="1" applyBorder="1" applyAlignment="1">
      <alignment horizontal="right" vertical="center"/>
    </xf>
    <xf numFmtId="164" fontId="4" fillId="10" borderId="69" xfId="6" applyNumberFormat="1" applyFont="1" applyFill="1" applyBorder="1" applyAlignment="1">
      <alignment horizontal="right" vertical="center"/>
    </xf>
    <xf numFmtId="0" fontId="56" fillId="0" borderId="0" xfId="6" applyFont="1" applyAlignment="1">
      <alignment horizontal="left" vertical="center" indent="1"/>
    </xf>
    <xf numFmtId="0" fontId="54" fillId="0" borderId="0" xfId="6" applyFont="1" applyAlignment="1">
      <alignment horizontal="left" vertical="center" indent="1"/>
    </xf>
    <xf numFmtId="0" fontId="57" fillId="0" borderId="0" xfId="6" applyFont="1" applyAlignment="1">
      <alignment horizontal="left" vertical="center" indent="1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3" fontId="4" fillId="0" borderId="0" xfId="6" applyNumberFormat="1" applyFont="1" applyAlignment="1">
      <alignment vertical="center"/>
    </xf>
    <xf numFmtId="0" fontId="17" fillId="0" borderId="0" xfId="1" applyFont="1" applyAlignment="1">
      <alignment horizontal="right"/>
    </xf>
    <xf numFmtId="0" fontId="1" fillId="0" borderId="0" xfId="6"/>
    <xf numFmtId="0" fontId="1" fillId="0" borderId="0" xfId="6" applyAlignment="1">
      <alignment horizontal="left" indent="1"/>
    </xf>
    <xf numFmtId="0" fontId="1" fillId="0" borderId="0" xfId="6" applyAlignment="1">
      <alignment horizontal="center"/>
    </xf>
    <xf numFmtId="3" fontId="1" fillId="0" borderId="0" xfId="6" applyNumberFormat="1"/>
    <xf numFmtId="0" fontId="1" fillId="3" borderId="0" xfId="0" applyFont="1" applyFill="1" applyAlignment="1" applyProtection="1">
      <alignment horizontal="right" wrapText="1"/>
      <protection locked="0"/>
    </xf>
    <xf numFmtId="0" fontId="50" fillId="0" borderId="0" xfId="6" applyFont="1" applyAlignment="1">
      <alignment horizontal="left" indent="1"/>
    </xf>
    <xf numFmtId="0" fontId="44" fillId="0" borderId="0" xfId="6" applyFont="1" applyAlignment="1">
      <alignment horizontal="left" indent="1"/>
    </xf>
    <xf numFmtId="0" fontId="37" fillId="0" borderId="0" xfId="6" applyFont="1" applyAlignment="1">
      <alignment horizontal="left" indent="1"/>
    </xf>
    <xf numFmtId="0" fontId="58" fillId="0" borderId="0" xfId="6" applyFont="1" applyAlignment="1">
      <alignment horizontal="left" indent="1"/>
    </xf>
    <xf numFmtId="0" fontId="59" fillId="0" borderId="0" xfId="6" applyFont="1" applyAlignment="1">
      <alignment horizontal="center"/>
    </xf>
    <xf numFmtId="0" fontId="1" fillId="7" borderId="74" xfId="6" applyFill="1" applyBorder="1" applyAlignment="1">
      <alignment horizontal="left" indent="1"/>
    </xf>
    <xf numFmtId="0" fontId="1" fillId="9" borderId="47" xfId="6" applyFill="1" applyBorder="1" applyAlignment="1">
      <alignment horizontal="center"/>
    </xf>
    <xf numFmtId="0" fontId="1" fillId="9" borderId="19" xfId="6" applyFill="1" applyBorder="1"/>
    <xf numFmtId="0" fontId="37" fillId="8" borderId="47" xfId="6" applyFont="1" applyFill="1" applyBorder="1" applyAlignment="1">
      <alignment horizontal="center"/>
    </xf>
    <xf numFmtId="0" fontId="37" fillId="8" borderId="50" xfId="6" applyFont="1" applyFill="1" applyBorder="1" applyAlignment="1">
      <alignment horizontal="center"/>
    </xf>
    <xf numFmtId="0" fontId="37" fillId="10" borderId="47" xfId="6" applyFont="1" applyFill="1" applyBorder="1" applyAlignment="1">
      <alignment horizontal="center"/>
    </xf>
    <xf numFmtId="0" fontId="37" fillId="10" borderId="50" xfId="6" applyFont="1" applyFill="1" applyBorder="1" applyAlignment="1">
      <alignment horizontal="center"/>
    </xf>
    <xf numFmtId="0" fontId="34" fillId="9" borderId="72" xfId="6" applyFont="1" applyFill="1" applyBorder="1" applyAlignment="1">
      <alignment horizontal="left" indent="1"/>
    </xf>
    <xf numFmtId="0" fontId="1" fillId="9" borderId="51" xfId="6" applyFill="1" applyBorder="1" applyAlignment="1">
      <alignment horizontal="center"/>
    </xf>
    <xf numFmtId="0" fontId="1" fillId="9" borderId="52" xfId="6" applyFill="1" applyBorder="1" applyAlignment="1">
      <alignment horizontal="center"/>
    </xf>
    <xf numFmtId="0" fontId="37" fillId="8" borderId="51" xfId="6" applyFont="1" applyFill="1" applyBorder="1" applyAlignment="1">
      <alignment horizontal="center"/>
    </xf>
    <xf numFmtId="0" fontId="37" fillId="8" borderId="52" xfId="6" applyFont="1" applyFill="1" applyBorder="1" applyAlignment="1">
      <alignment horizontal="center"/>
    </xf>
    <xf numFmtId="3" fontId="48" fillId="9" borderId="28" xfId="6" applyNumberFormat="1" applyFont="1" applyFill="1" applyBorder="1" applyAlignment="1">
      <alignment horizontal="center"/>
    </xf>
    <xf numFmtId="3" fontId="1" fillId="9" borderId="69" xfId="6" applyNumberFormat="1" applyFill="1" applyBorder="1" applyAlignment="1">
      <alignment horizontal="center"/>
    </xf>
    <xf numFmtId="3" fontId="1" fillId="9" borderId="28" xfId="6" applyNumberFormat="1" applyFill="1" applyBorder="1" applyAlignment="1">
      <alignment horizontal="center"/>
    </xf>
    <xf numFmtId="0" fontId="37" fillId="10" borderId="51" xfId="6" applyFont="1" applyFill="1" applyBorder="1" applyAlignment="1">
      <alignment horizontal="center"/>
    </xf>
    <xf numFmtId="0" fontId="37" fillId="10" borderId="52" xfId="6" applyFont="1" applyFill="1" applyBorder="1" applyAlignment="1">
      <alignment horizontal="center"/>
    </xf>
    <xf numFmtId="0" fontId="1" fillId="9" borderId="53" xfId="6" applyFill="1" applyBorder="1" applyAlignment="1">
      <alignment horizontal="center"/>
    </xf>
    <xf numFmtId="0" fontId="34" fillId="0" borderId="41" xfId="6" applyFont="1" applyBorder="1" applyAlignment="1">
      <alignment horizontal="left" indent="1"/>
    </xf>
    <xf numFmtId="165" fontId="1" fillId="0" borderId="47" xfId="6" applyNumberFormat="1" applyBorder="1" applyAlignment="1">
      <alignment horizontal="center"/>
    </xf>
    <xf numFmtId="3" fontId="1" fillId="8" borderId="74" xfId="6" applyNumberFormat="1" applyFill="1" applyBorder="1" applyAlignment="1">
      <alignment horizontal="right"/>
    </xf>
    <xf numFmtId="3" fontId="1" fillId="8" borderId="40" xfId="6" applyNumberFormat="1" applyFill="1" applyBorder="1" applyAlignment="1">
      <alignment horizontal="right"/>
    </xf>
    <xf numFmtId="3" fontId="1" fillId="0" borderId="40" xfId="6" applyNumberFormat="1" applyBorder="1" applyAlignment="1">
      <alignment horizontal="right"/>
    </xf>
    <xf numFmtId="3" fontId="1" fillId="8" borderId="47" xfId="6" applyNumberFormat="1" applyFill="1" applyBorder="1" applyAlignment="1">
      <alignment horizontal="right"/>
    </xf>
    <xf numFmtId="3" fontId="1" fillId="8" borderId="0" xfId="6" applyNumberFormat="1" applyFill="1" applyAlignment="1" applyProtection="1">
      <alignment horizontal="right"/>
      <protection locked="0"/>
    </xf>
    <xf numFmtId="3" fontId="1" fillId="8" borderId="47" xfId="6" applyNumberFormat="1" applyFill="1" applyBorder="1" applyAlignment="1" applyProtection="1">
      <alignment horizontal="right"/>
      <protection locked="0"/>
    </xf>
    <xf numFmtId="3" fontId="1" fillId="8" borderId="54" xfId="6" applyNumberFormat="1" applyFill="1" applyBorder="1" applyAlignment="1" applyProtection="1">
      <alignment horizontal="right"/>
      <protection locked="0"/>
    </xf>
    <xf numFmtId="165" fontId="4" fillId="8" borderId="53" xfId="6" applyNumberFormat="1" applyFont="1" applyFill="1" applyBorder="1" applyAlignment="1">
      <alignment horizontal="right"/>
    </xf>
    <xf numFmtId="0" fontId="1" fillId="0" borderId="0" xfId="6" applyAlignment="1">
      <alignment horizontal="right"/>
    </xf>
    <xf numFmtId="0" fontId="1" fillId="8" borderId="56" xfId="6" applyFill="1" applyBorder="1" applyAlignment="1">
      <alignment horizontal="right"/>
    </xf>
    <xf numFmtId="3" fontId="1" fillId="8" borderId="50" xfId="6" applyNumberFormat="1" applyFill="1" applyBorder="1" applyAlignment="1">
      <alignment horizontal="right"/>
    </xf>
    <xf numFmtId="3" fontId="1" fillId="0" borderId="50" xfId="6" applyNumberFormat="1" applyBorder="1" applyAlignment="1">
      <alignment horizontal="right"/>
    </xf>
    <xf numFmtId="0" fontId="34" fillId="0" borderId="58" xfId="6" applyFont="1" applyBorder="1" applyAlignment="1">
      <alignment horizontal="left" indent="1"/>
    </xf>
    <xf numFmtId="165" fontId="1" fillId="0" borderId="59" xfId="6" applyNumberFormat="1" applyBorder="1" applyAlignment="1">
      <alignment horizontal="center"/>
    </xf>
    <xf numFmtId="4" fontId="1" fillId="8" borderId="58" xfId="6" applyNumberFormat="1" applyFill="1" applyBorder="1" applyAlignment="1">
      <alignment horizontal="right"/>
    </xf>
    <xf numFmtId="4" fontId="1" fillId="0" borderId="58" xfId="6" applyNumberFormat="1" applyBorder="1" applyAlignment="1">
      <alignment horizontal="right"/>
    </xf>
    <xf numFmtId="4" fontId="1" fillId="8" borderId="59" xfId="6" applyNumberFormat="1" applyFill="1" applyBorder="1" applyAlignment="1">
      <alignment horizontal="right"/>
    </xf>
    <xf numFmtId="4" fontId="1" fillId="8" borderId="60" xfId="6" applyNumberFormat="1" applyFill="1" applyBorder="1" applyAlignment="1" applyProtection="1">
      <alignment horizontal="right"/>
      <protection locked="0"/>
    </xf>
    <xf numFmtId="4" fontId="1" fillId="8" borderId="59" xfId="6" applyNumberFormat="1" applyFill="1" applyBorder="1" applyAlignment="1" applyProtection="1">
      <alignment horizontal="right"/>
      <protection locked="0"/>
    </xf>
    <xf numFmtId="4" fontId="1" fillId="8" borderId="62" xfId="6" applyNumberFormat="1" applyFill="1" applyBorder="1" applyAlignment="1">
      <alignment horizontal="right"/>
    </xf>
    <xf numFmtId="4" fontId="1" fillId="8" borderId="61" xfId="6" applyNumberFormat="1" applyFill="1" applyBorder="1" applyAlignment="1">
      <alignment horizontal="right"/>
    </xf>
    <xf numFmtId="4" fontId="1" fillId="0" borderId="61" xfId="6" applyNumberFormat="1" applyBorder="1" applyAlignment="1">
      <alignment horizontal="right"/>
    </xf>
    <xf numFmtId="0" fontId="34" fillId="0" borderId="40" xfId="6" applyFont="1" applyBorder="1" applyAlignment="1">
      <alignment horizontal="left" indent="1"/>
    </xf>
    <xf numFmtId="3" fontId="1" fillId="0" borderId="63" xfId="6" applyNumberFormat="1" applyBorder="1" applyAlignment="1">
      <alignment horizontal="center"/>
    </xf>
    <xf numFmtId="3" fontId="1" fillId="8" borderId="66" xfId="6" applyNumberFormat="1" applyFill="1" applyBorder="1" applyAlignment="1">
      <alignment horizontal="right"/>
    </xf>
    <xf numFmtId="3" fontId="1" fillId="8" borderId="55" xfId="6" applyNumberFormat="1" applyFill="1" applyBorder="1" applyAlignment="1">
      <alignment horizontal="right"/>
    </xf>
    <xf numFmtId="3" fontId="1" fillId="8" borderId="7" xfId="6" applyNumberFormat="1" applyFill="1" applyBorder="1" applyAlignment="1" applyProtection="1">
      <alignment horizontal="right"/>
      <protection locked="0"/>
    </xf>
    <xf numFmtId="3" fontId="1" fillId="8" borderId="63" xfId="6" applyNumberFormat="1" applyFill="1" applyBorder="1" applyAlignment="1" applyProtection="1">
      <alignment horizontal="right"/>
      <protection locked="0"/>
    </xf>
    <xf numFmtId="3" fontId="4" fillId="8" borderId="63" xfId="6" applyNumberFormat="1" applyFont="1" applyFill="1" applyBorder="1" applyAlignment="1">
      <alignment horizontal="right"/>
    </xf>
    <xf numFmtId="3" fontId="1" fillId="8" borderId="56" xfId="6" applyNumberFormat="1" applyFill="1" applyBorder="1" applyAlignment="1">
      <alignment horizontal="right"/>
    </xf>
    <xf numFmtId="3" fontId="1" fillId="8" borderId="65" xfId="6" applyNumberFormat="1" applyFill="1" applyBorder="1" applyAlignment="1">
      <alignment horizontal="right"/>
    </xf>
    <xf numFmtId="3" fontId="1" fillId="0" borderId="65" xfId="6" applyNumberFormat="1" applyBorder="1" applyAlignment="1">
      <alignment horizontal="right"/>
    </xf>
    <xf numFmtId="0" fontId="34" fillId="0" borderId="66" xfId="6" applyFont="1" applyBorder="1" applyAlignment="1">
      <alignment horizontal="left" indent="1"/>
    </xf>
    <xf numFmtId="3" fontId="1" fillId="8" borderId="63" xfId="6" applyNumberFormat="1" applyFill="1" applyBorder="1" applyAlignment="1">
      <alignment horizontal="right"/>
    </xf>
    <xf numFmtId="3" fontId="1" fillId="0" borderId="53" xfId="6" applyNumberFormat="1" applyBorder="1" applyAlignment="1">
      <alignment horizontal="center"/>
    </xf>
    <xf numFmtId="3" fontId="1" fillId="8" borderId="41" xfId="6" applyNumberFormat="1" applyFill="1" applyBorder="1" applyAlignment="1">
      <alignment horizontal="right"/>
    </xf>
    <xf numFmtId="3" fontId="1" fillId="8" borderId="53" xfId="6" applyNumberFormat="1" applyFill="1" applyBorder="1" applyAlignment="1">
      <alignment horizontal="right"/>
    </xf>
    <xf numFmtId="3" fontId="4" fillId="8" borderId="53" xfId="6" applyNumberFormat="1" applyFont="1" applyFill="1" applyBorder="1" applyAlignment="1">
      <alignment horizontal="right"/>
    </xf>
    <xf numFmtId="3" fontId="1" fillId="8" borderId="59" xfId="6" applyNumberFormat="1" applyFill="1" applyBorder="1" applyAlignment="1">
      <alignment horizontal="right"/>
    </xf>
    <xf numFmtId="3" fontId="1" fillId="8" borderId="57" xfId="6" applyNumberFormat="1" applyFill="1" applyBorder="1" applyAlignment="1">
      <alignment horizontal="right"/>
    </xf>
    <xf numFmtId="3" fontId="1" fillId="0" borderId="57" xfId="6" applyNumberFormat="1" applyBorder="1" applyAlignment="1">
      <alignment horizontal="right"/>
    </xf>
    <xf numFmtId="0" fontId="34" fillId="10" borderId="68" xfId="6" applyFont="1" applyFill="1" applyBorder="1" applyAlignment="1">
      <alignment horizontal="left" indent="1"/>
    </xf>
    <xf numFmtId="3" fontId="4" fillId="8" borderId="69" xfId="6" applyNumberFormat="1" applyFont="1" applyFill="1" applyBorder="1" applyAlignment="1">
      <alignment horizontal="center"/>
    </xf>
    <xf numFmtId="3" fontId="1" fillId="0" borderId="59" xfId="6" applyNumberFormat="1" applyBorder="1" applyAlignment="1">
      <alignment horizontal="center"/>
    </xf>
    <xf numFmtId="3" fontId="1" fillId="8" borderId="62" xfId="6" applyNumberFormat="1" applyFill="1" applyBorder="1" applyAlignment="1">
      <alignment horizontal="right"/>
    </xf>
    <xf numFmtId="3" fontId="1" fillId="8" borderId="76" xfId="6" applyNumberFormat="1" applyFill="1" applyBorder="1" applyAlignment="1" applyProtection="1">
      <alignment horizontal="right"/>
      <protection locked="0"/>
    </xf>
    <xf numFmtId="3" fontId="1" fillId="8" borderId="62" xfId="6" applyNumberFormat="1" applyFill="1" applyBorder="1" applyAlignment="1" applyProtection="1">
      <alignment horizontal="right"/>
      <protection locked="0"/>
    </xf>
    <xf numFmtId="3" fontId="4" fillId="8" borderId="62" xfId="6" applyNumberFormat="1" applyFont="1" applyFill="1" applyBorder="1" applyAlignment="1">
      <alignment horizontal="right"/>
    </xf>
    <xf numFmtId="3" fontId="1" fillId="8" borderId="70" xfId="6" applyNumberFormat="1" applyFill="1" applyBorder="1" applyAlignment="1">
      <alignment horizontal="right"/>
    </xf>
    <xf numFmtId="3" fontId="1" fillId="0" borderId="70" xfId="6" applyNumberFormat="1" applyBorder="1" applyAlignment="1">
      <alignment horizontal="right"/>
    </xf>
    <xf numFmtId="0" fontId="34" fillId="0" borderId="55" xfId="6" applyFont="1" applyBorder="1" applyAlignment="1">
      <alignment horizontal="left" indent="1"/>
    </xf>
    <xf numFmtId="3" fontId="1" fillId="0" borderId="55" xfId="6" applyNumberFormat="1" applyBorder="1" applyAlignment="1">
      <alignment horizontal="center"/>
    </xf>
    <xf numFmtId="3" fontId="1" fillId="8" borderId="71" xfId="6" applyNumberFormat="1" applyFill="1" applyBorder="1" applyAlignment="1">
      <alignment horizontal="right"/>
    </xf>
    <xf numFmtId="3" fontId="1" fillId="8" borderId="71" xfId="6" applyNumberFormat="1" applyFill="1" applyBorder="1" applyAlignment="1" applyProtection="1">
      <alignment horizontal="right"/>
      <protection locked="0"/>
    </xf>
    <xf numFmtId="3" fontId="1" fillId="0" borderId="71" xfId="6" applyNumberFormat="1" applyBorder="1" applyAlignment="1" applyProtection="1">
      <alignment horizontal="right"/>
      <protection locked="0"/>
    </xf>
    <xf numFmtId="3" fontId="1" fillId="8" borderId="56" xfId="6" applyNumberFormat="1" applyFill="1" applyBorder="1" applyAlignment="1" applyProtection="1">
      <alignment horizontal="right"/>
      <protection locked="0"/>
    </xf>
    <xf numFmtId="164" fontId="4" fillId="8" borderId="64" xfId="6" applyNumberFormat="1" applyFont="1" applyFill="1" applyBorder="1" applyAlignment="1">
      <alignment horizontal="right"/>
    </xf>
    <xf numFmtId="3" fontId="1" fillId="8" borderId="64" xfId="6" applyNumberFormat="1" applyFill="1" applyBorder="1" applyAlignment="1">
      <alignment horizontal="right"/>
    </xf>
    <xf numFmtId="3" fontId="1" fillId="0" borderId="56" xfId="6" applyNumberFormat="1" applyBorder="1" applyAlignment="1">
      <alignment horizontal="right"/>
    </xf>
    <xf numFmtId="3" fontId="1" fillId="8" borderId="66" xfId="6" applyNumberFormat="1" applyFill="1" applyBorder="1" applyAlignment="1" applyProtection="1">
      <alignment horizontal="right"/>
      <protection locked="0"/>
    </xf>
    <xf numFmtId="3" fontId="1" fillId="0" borderId="66" xfId="6" applyNumberFormat="1" applyBorder="1" applyAlignment="1" applyProtection="1">
      <alignment horizontal="right"/>
      <protection locked="0"/>
    </xf>
    <xf numFmtId="164" fontId="4" fillId="8" borderId="65" xfId="6" applyNumberFormat="1" applyFont="1" applyFill="1" applyBorder="1" applyAlignment="1">
      <alignment horizontal="right"/>
    </xf>
    <xf numFmtId="3" fontId="1" fillId="0" borderId="63" xfId="6" applyNumberFormat="1" applyBorder="1" applyAlignment="1">
      <alignment horizontal="right"/>
    </xf>
    <xf numFmtId="3" fontId="1" fillId="8" borderId="72" xfId="6" applyNumberFormat="1" applyFill="1" applyBorder="1" applyAlignment="1">
      <alignment horizontal="right"/>
    </xf>
    <xf numFmtId="3" fontId="1" fillId="8" borderId="58" xfId="6" applyNumberFormat="1" applyFill="1" applyBorder="1" applyAlignment="1" applyProtection="1">
      <alignment horizontal="right"/>
      <protection locked="0"/>
    </xf>
    <xf numFmtId="3" fontId="1" fillId="0" borderId="58" xfId="6" applyNumberFormat="1" applyBorder="1" applyAlignment="1" applyProtection="1">
      <alignment horizontal="right"/>
      <protection locked="0"/>
    </xf>
    <xf numFmtId="3" fontId="1" fillId="8" borderId="72" xfId="6" applyNumberFormat="1" applyFill="1" applyBorder="1" applyAlignment="1" applyProtection="1">
      <alignment horizontal="right"/>
      <protection locked="0"/>
    </xf>
    <xf numFmtId="3" fontId="1" fillId="8" borderId="59" xfId="6" applyNumberFormat="1" applyFill="1" applyBorder="1" applyAlignment="1" applyProtection="1">
      <alignment horizontal="right"/>
      <protection locked="0"/>
    </xf>
    <xf numFmtId="164" fontId="4" fillId="8" borderId="61" xfId="6" applyNumberFormat="1" applyFont="1" applyFill="1" applyBorder="1" applyAlignment="1">
      <alignment horizontal="right"/>
    </xf>
    <xf numFmtId="3" fontId="1" fillId="8" borderId="61" xfId="6" applyNumberFormat="1" applyFill="1" applyBorder="1" applyAlignment="1">
      <alignment horizontal="right"/>
    </xf>
    <xf numFmtId="3" fontId="1" fillId="0" borderId="59" xfId="6" applyNumberFormat="1" applyBorder="1" applyAlignment="1">
      <alignment horizontal="right"/>
    </xf>
    <xf numFmtId="3" fontId="1" fillId="8" borderId="40" xfId="6" applyNumberFormat="1" applyFill="1" applyBorder="1" applyAlignment="1" applyProtection="1">
      <alignment horizontal="right"/>
      <protection locked="0"/>
    </xf>
    <xf numFmtId="3" fontId="1" fillId="0" borderId="40" xfId="6" applyNumberFormat="1" applyBorder="1" applyAlignment="1" applyProtection="1">
      <alignment horizontal="right"/>
      <protection locked="0"/>
    </xf>
    <xf numFmtId="3" fontId="1" fillId="8" borderId="55" xfId="6" applyNumberFormat="1" applyFill="1" applyBorder="1" applyAlignment="1" applyProtection="1">
      <alignment horizontal="right"/>
      <protection locked="0"/>
    </xf>
    <xf numFmtId="3" fontId="1" fillId="8" borderId="73" xfId="6" applyNumberFormat="1" applyFill="1" applyBorder="1" applyAlignment="1">
      <alignment horizontal="right"/>
    </xf>
    <xf numFmtId="3" fontId="1" fillId="0" borderId="55" xfId="6" applyNumberFormat="1" applyBorder="1" applyAlignment="1">
      <alignment horizontal="right"/>
    </xf>
    <xf numFmtId="3" fontId="1" fillId="0" borderId="62" xfId="6" applyNumberFormat="1" applyBorder="1" applyAlignment="1">
      <alignment horizontal="center"/>
    </xf>
    <xf numFmtId="3" fontId="1" fillId="8" borderId="67" xfId="6" applyNumberFormat="1" applyFill="1" applyBorder="1" applyAlignment="1" applyProtection="1">
      <alignment horizontal="right"/>
      <protection locked="0"/>
    </xf>
    <xf numFmtId="3" fontId="1" fillId="0" borderId="67" xfId="6" applyNumberFormat="1" applyBorder="1" applyAlignment="1" applyProtection="1">
      <alignment horizontal="right"/>
      <protection locked="0"/>
    </xf>
    <xf numFmtId="3" fontId="1" fillId="8" borderId="41" xfId="6" applyNumberFormat="1" applyFill="1" applyBorder="1" applyAlignment="1" applyProtection="1">
      <alignment horizontal="right"/>
      <protection locked="0"/>
    </xf>
    <xf numFmtId="3" fontId="1" fillId="0" borderId="62" xfId="6" applyNumberFormat="1" applyBorder="1" applyAlignment="1">
      <alignment horizontal="right"/>
    </xf>
    <xf numFmtId="0" fontId="54" fillId="10" borderId="68" xfId="6" applyFont="1" applyFill="1" applyBorder="1" applyAlignment="1">
      <alignment horizontal="left" indent="1"/>
    </xf>
    <xf numFmtId="3" fontId="4" fillId="10" borderId="69" xfId="6" applyNumberFormat="1" applyFont="1" applyFill="1" applyBorder="1" applyAlignment="1">
      <alignment horizontal="center"/>
    </xf>
    <xf numFmtId="3" fontId="4" fillId="10" borderId="68" xfId="6" applyNumberFormat="1" applyFont="1" applyFill="1" applyBorder="1" applyAlignment="1">
      <alignment horizontal="right"/>
    </xf>
    <xf numFmtId="3" fontId="4" fillId="10" borderId="69" xfId="6" applyNumberFormat="1" applyFont="1" applyFill="1" applyBorder="1" applyAlignment="1">
      <alignment horizontal="right"/>
    </xf>
    <xf numFmtId="3" fontId="4" fillId="8" borderId="23" xfId="6" applyNumberFormat="1" applyFont="1" applyFill="1" applyBorder="1" applyAlignment="1">
      <alignment horizontal="right"/>
    </xf>
    <xf numFmtId="3" fontId="4" fillId="8" borderId="55" xfId="6" applyNumberFormat="1" applyFont="1" applyFill="1" applyBorder="1" applyAlignment="1">
      <alignment horizontal="right"/>
    </xf>
    <xf numFmtId="164" fontId="4" fillId="8" borderId="73" xfId="6" applyNumberFormat="1" applyFont="1" applyFill="1" applyBorder="1" applyAlignment="1">
      <alignment horizontal="right"/>
    </xf>
    <xf numFmtId="3" fontId="4" fillId="0" borderId="53" xfId="6" applyNumberFormat="1" applyFont="1" applyBorder="1" applyAlignment="1">
      <alignment horizontal="center"/>
    </xf>
    <xf numFmtId="3" fontId="1" fillId="0" borderId="41" xfId="6" applyNumberFormat="1" applyBorder="1" applyAlignment="1">
      <alignment horizontal="right"/>
    </xf>
    <xf numFmtId="3" fontId="4" fillId="0" borderId="72" xfId="6" applyNumberFormat="1" applyFont="1" applyBorder="1" applyAlignment="1" applyProtection="1">
      <alignment horizontal="right"/>
      <protection locked="0"/>
    </xf>
    <xf numFmtId="3" fontId="1" fillId="0" borderId="53" xfId="6" applyNumberFormat="1" applyBorder="1" applyAlignment="1">
      <alignment horizontal="right"/>
    </xf>
    <xf numFmtId="3" fontId="1" fillId="0" borderId="0" xfId="6" applyNumberFormat="1" applyAlignment="1">
      <alignment horizontal="right"/>
    </xf>
    <xf numFmtId="3" fontId="1" fillId="0" borderId="47" xfId="6" applyNumberFormat="1" applyBorder="1" applyAlignment="1" applyProtection="1">
      <alignment horizontal="right"/>
      <protection locked="0"/>
    </xf>
    <xf numFmtId="3" fontId="4" fillId="0" borderId="56" xfId="6" applyNumberFormat="1" applyFont="1" applyBorder="1" applyAlignment="1">
      <alignment horizontal="right"/>
    </xf>
    <xf numFmtId="164" fontId="4" fillId="0" borderId="64" xfId="6" applyNumberFormat="1" applyFont="1" applyBorder="1" applyAlignment="1">
      <alignment horizontal="right"/>
    </xf>
    <xf numFmtId="3" fontId="4" fillId="0" borderId="49" xfId="6" applyNumberFormat="1" applyFont="1" applyBorder="1" applyAlignment="1">
      <alignment horizontal="right"/>
    </xf>
    <xf numFmtId="0" fontId="54" fillId="10" borderId="74" xfId="6" applyFont="1" applyFill="1" applyBorder="1" applyAlignment="1">
      <alignment horizontal="left" indent="1"/>
    </xf>
    <xf numFmtId="3" fontId="4" fillId="8" borderId="56" xfId="6" applyNumberFormat="1" applyFont="1" applyFill="1" applyBorder="1" applyAlignment="1">
      <alignment horizontal="right"/>
    </xf>
    <xf numFmtId="3" fontId="55" fillId="8" borderId="69" xfId="6" applyNumberFormat="1" applyFont="1" applyFill="1" applyBorder="1" applyAlignment="1">
      <alignment horizontal="right"/>
    </xf>
    <xf numFmtId="0" fontId="54" fillId="10" borderId="72" xfId="6" applyFont="1" applyFill="1" applyBorder="1" applyAlignment="1">
      <alignment horizontal="left" indent="1"/>
    </xf>
    <xf numFmtId="3" fontId="4" fillId="10" borderId="51" xfId="6" applyNumberFormat="1" applyFont="1" applyFill="1" applyBorder="1" applyAlignment="1">
      <alignment horizontal="center"/>
    </xf>
    <xf numFmtId="0" fontId="56" fillId="0" borderId="0" xfId="6" applyFont="1" applyAlignment="1">
      <alignment horizontal="left" indent="1"/>
    </xf>
    <xf numFmtId="0" fontId="54" fillId="0" borderId="0" xfId="6" applyFont="1" applyAlignment="1">
      <alignment horizontal="left" indent="1"/>
    </xf>
    <xf numFmtId="0" fontId="57" fillId="0" borderId="0" xfId="6" applyFont="1" applyAlignment="1">
      <alignment horizontal="left" indent="1"/>
    </xf>
    <xf numFmtId="0" fontId="4" fillId="0" borderId="0" xfId="6" applyFont="1" applyAlignment="1">
      <alignment horizontal="center"/>
    </xf>
    <xf numFmtId="0" fontId="4" fillId="0" borderId="0" xfId="6" applyFont="1"/>
    <xf numFmtId="3" fontId="4" fillId="0" borderId="0" xfId="6" applyNumberFormat="1" applyFont="1"/>
    <xf numFmtId="0" fontId="1" fillId="0" borderId="0" xfId="6" applyAlignment="1">
      <alignment horizontal="right" vertical="center"/>
    </xf>
    <xf numFmtId="0" fontId="1" fillId="9" borderId="74" xfId="6" applyFill="1" applyBorder="1" applyAlignment="1">
      <alignment horizontal="left" indent="1"/>
    </xf>
    <xf numFmtId="3" fontId="35" fillId="0" borderId="40" xfId="6" applyNumberFormat="1" applyFont="1" applyBorder="1" applyAlignment="1">
      <alignment horizontal="right"/>
    </xf>
    <xf numFmtId="3" fontId="35" fillId="8" borderId="47" xfId="6" applyNumberFormat="1" applyFont="1" applyFill="1" applyBorder="1" applyAlignment="1">
      <alignment horizontal="right"/>
    </xf>
    <xf numFmtId="165" fontId="37" fillId="8" borderId="53" xfId="6" applyNumberFormat="1" applyFont="1" applyFill="1" applyBorder="1" applyAlignment="1">
      <alignment horizontal="right"/>
    </xf>
    <xf numFmtId="3" fontId="37" fillId="8" borderId="57" xfId="6" applyNumberFormat="1" applyFont="1" applyFill="1" applyBorder="1" applyAlignment="1">
      <alignment horizontal="right"/>
    </xf>
    <xf numFmtId="3" fontId="35" fillId="8" borderId="50" xfId="6" applyNumberFormat="1" applyFont="1" applyFill="1" applyBorder="1" applyAlignment="1">
      <alignment horizontal="right"/>
    </xf>
    <xf numFmtId="3" fontId="48" fillId="0" borderId="50" xfId="6" applyNumberFormat="1" applyFont="1" applyBorder="1" applyAlignment="1">
      <alignment horizontal="right"/>
    </xf>
    <xf numFmtId="4" fontId="35" fillId="8" borderId="58" xfId="6" applyNumberFormat="1" applyFont="1" applyFill="1" applyBorder="1" applyAlignment="1">
      <alignment horizontal="right"/>
    </xf>
    <xf numFmtId="4" fontId="35" fillId="0" borderId="58" xfId="6" applyNumberFormat="1" applyFont="1" applyBorder="1" applyAlignment="1">
      <alignment horizontal="right"/>
    </xf>
    <xf numFmtId="4" fontId="35" fillId="8" borderId="59" xfId="6" applyNumberFormat="1" applyFont="1" applyFill="1" applyBorder="1" applyAlignment="1">
      <alignment horizontal="right"/>
    </xf>
    <xf numFmtId="165" fontId="37" fillId="8" borderId="59" xfId="6" applyNumberFormat="1" applyFont="1" applyFill="1" applyBorder="1" applyAlignment="1">
      <alignment horizontal="right"/>
    </xf>
    <xf numFmtId="3" fontId="37" fillId="8" borderId="61" xfId="6" applyNumberFormat="1" applyFont="1" applyFill="1" applyBorder="1" applyAlignment="1">
      <alignment horizontal="right"/>
    </xf>
    <xf numFmtId="4" fontId="35" fillId="8" borderId="61" xfId="6" applyNumberFormat="1" applyFont="1" applyFill="1" applyBorder="1" applyAlignment="1">
      <alignment horizontal="right"/>
    </xf>
    <xf numFmtId="4" fontId="48" fillId="0" borderId="61" xfId="6" applyNumberFormat="1" applyFont="1" applyBorder="1" applyAlignment="1">
      <alignment horizontal="right"/>
    </xf>
    <xf numFmtId="3" fontId="35" fillId="8" borderId="55" xfId="6" applyNumberFormat="1" applyFont="1" applyFill="1" applyBorder="1" applyAlignment="1">
      <alignment horizontal="right"/>
    </xf>
    <xf numFmtId="3" fontId="37" fillId="8" borderId="63" xfId="6" applyNumberFormat="1" applyFont="1" applyFill="1" applyBorder="1" applyAlignment="1">
      <alignment horizontal="right"/>
    </xf>
    <xf numFmtId="3" fontId="37" fillId="8" borderId="65" xfId="6" applyNumberFormat="1" applyFont="1" applyFill="1" applyBorder="1" applyAlignment="1">
      <alignment horizontal="right"/>
    </xf>
    <xf numFmtId="3" fontId="48" fillId="8" borderId="65" xfId="6" applyNumberFormat="1" applyFont="1" applyFill="1" applyBorder="1" applyAlignment="1">
      <alignment horizontal="right"/>
    </xf>
    <xf numFmtId="3" fontId="48" fillId="0" borderId="65" xfId="6" applyNumberFormat="1" applyFont="1" applyBorder="1" applyAlignment="1">
      <alignment horizontal="right"/>
    </xf>
    <xf numFmtId="3" fontId="35" fillId="8" borderId="63" xfId="6" applyNumberFormat="1" applyFont="1" applyFill="1" applyBorder="1" applyAlignment="1">
      <alignment horizontal="right"/>
    </xf>
    <xf numFmtId="3" fontId="35" fillId="8" borderId="53" xfId="6" applyNumberFormat="1" applyFont="1" applyFill="1" applyBorder="1" applyAlignment="1">
      <alignment horizontal="right"/>
    </xf>
    <xf numFmtId="3" fontId="37" fillId="8" borderId="53" xfId="6" applyNumberFormat="1" applyFont="1" applyFill="1" applyBorder="1" applyAlignment="1">
      <alignment horizontal="right"/>
    </xf>
    <xf numFmtId="3" fontId="48" fillId="8" borderId="57" xfId="6" applyNumberFormat="1" applyFont="1" applyFill="1" applyBorder="1" applyAlignment="1">
      <alignment horizontal="right"/>
    </xf>
    <xf numFmtId="3" fontId="48" fillId="0" borderId="57" xfId="6" applyNumberFormat="1" applyFont="1" applyBorder="1" applyAlignment="1">
      <alignment horizontal="right"/>
    </xf>
    <xf numFmtId="3" fontId="37" fillId="8" borderId="69" xfId="6" applyNumberFormat="1" applyFont="1" applyFill="1" applyBorder="1" applyAlignment="1">
      <alignment horizontal="center"/>
    </xf>
    <xf numFmtId="3" fontId="35" fillId="8" borderId="68" xfId="6" applyNumberFormat="1" applyFont="1" applyFill="1" applyBorder="1" applyAlignment="1">
      <alignment horizontal="right"/>
    </xf>
    <xf numFmtId="3" fontId="37" fillId="8" borderId="69" xfId="6" applyNumberFormat="1" applyFont="1" applyFill="1" applyBorder="1" applyAlignment="1">
      <alignment horizontal="right"/>
    </xf>
    <xf numFmtId="3" fontId="37" fillId="8" borderId="49" xfId="6" applyNumberFormat="1" applyFont="1" applyFill="1" applyBorder="1" applyAlignment="1">
      <alignment horizontal="right"/>
    </xf>
    <xf numFmtId="3" fontId="1" fillId="0" borderId="47" xfId="6" applyNumberFormat="1" applyBorder="1" applyAlignment="1">
      <alignment horizontal="center"/>
    </xf>
    <xf numFmtId="3" fontId="37" fillId="8" borderId="41" xfId="6" applyNumberFormat="1" applyFont="1" applyFill="1" applyBorder="1" applyAlignment="1">
      <alignment horizontal="right"/>
    </xf>
    <xf numFmtId="3" fontId="37" fillId="8" borderId="47" xfId="6" applyNumberFormat="1" applyFont="1" applyFill="1" applyBorder="1" applyAlignment="1">
      <alignment horizontal="right"/>
    </xf>
    <xf numFmtId="3" fontId="37" fillId="8" borderId="66" xfId="6" applyNumberFormat="1" applyFont="1" applyFill="1" applyBorder="1" applyAlignment="1">
      <alignment horizontal="right"/>
    </xf>
    <xf numFmtId="3" fontId="35" fillId="8" borderId="62" xfId="6" applyNumberFormat="1" applyFont="1" applyFill="1" applyBorder="1" applyAlignment="1">
      <alignment horizontal="right"/>
    </xf>
    <xf numFmtId="3" fontId="37" fillId="8" borderId="67" xfId="6" applyNumberFormat="1" applyFont="1" applyFill="1" applyBorder="1" applyAlignment="1">
      <alignment horizontal="right"/>
    </xf>
    <xf numFmtId="3" fontId="37" fillId="8" borderId="62" xfId="6" applyNumberFormat="1" applyFont="1" applyFill="1" applyBorder="1" applyAlignment="1">
      <alignment horizontal="right"/>
    </xf>
    <xf numFmtId="3" fontId="48" fillId="8" borderId="70" xfId="6" applyNumberFormat="1" applyFont="1" applyFill="1" applyBorder="1" applyAlignment="1">
      <alignment horizontal="right"/>
    </xf>
    <xf numFmtId="3" fontId="48" fillId="0" borderId="70" xfId="6" applyNumberFormat="1" applyFont="1" applyBorder="1" applyAlignment="1">
      <alignment horizontal="right"/>
    </xf>
    <xf numFmtId="3" fontId="35" fillId="0" borderId="55" xfId="6" applyNumberFormat="1" applyFont="1" applyBorder="1" applyAlignment="1">
      <alignment horizontal="center"/>
    </xf>
    <xf numFmtId="3" fontId="35" fillId="8" borderId="71" xfId="6" applyNumberFormat="1" applyFont="1" applyFill="1" applyBorder="1" applyAlignment="1" applyProtection="1">
      <alignment horizontal="right"/>
      <protection locked="0"/>
    </xf>
    <xf numFmtId="3" fontId="35" fillId="0" borderId="71" xfId="6" applyNumberFormat="1" applyFont="1" applyBorder="1" applyAlignment="1" applyProtection="1">
      <alignment horizontal="right"/>
      <protection locked="0"/>
    </xf>
    <xf numFmtId="3" fontId="37" fillId="8" borderId="77" xfId="6" applyNumberFormat="1" applyFont="1" applyFill="1" applyBorder="1" applyAlignment="1">
      <alignment horizontal="right"/>
    </xf>
    <xf numFmtId="164" fontId="37" fillId="8" borderId="56" xfId="6" applyNumberFormat="1" applyFont="1" applyFill="1" applyBorder="1" applyAlignment="1">
      <alignment horizontal="right"/>
    </xf>
    <xf numFmtId="3" fontId="48" fillId="8" borderId="64" xfId="6" applyNumberFormat="1" applyFont="1" applyFill="1" applyBorder="1" applyAlignment="1">
      <alignment horizontal="right"/>
    </xf>
    <xf numFmtId="3" fontId="48" fillId="0" borderId="56" xfId="6" applyNumberFormat="1" applyFont="1" applyBorder="1" applyAlignment="1">
      <alignment horizontal="right"/>
    </xf>
    <xf numFmtId="3" fontId="35" fillId="0" borderId="63" xfId="6" applyNumberFormat="1" applyFont="1" applyBorder="1" applyAlignment="1">
      <alignment horizontal="center"/>
    </xf>
    <xf numFmtId="3" fontId="35" fillId="8" borderId="66" xfId="6" applyNumberFormat="1" applyFont="1" applyFill="1" applyBorder="1" applyAlignment="1" applyProtection="1">
      <alignment horizontal="right"/>
      <protection locked="0"/>
    </xf>
    <xf numFmtId="3" fontId="35" fillId="0" borderId="66" xfId="6" applyNumberFormat="1" applyFont="1" applyBorder="1" applyAlignment="1" applyProtection="1">
      <alignment horizontal="right"/>
      <protection locked="0"/>
    </xf>
    <xf numFmtId="3" fontId="37" fillId="8" borderId="7" xfId="6" applyNumberFormat="1" applyFont="1" applyFill="1" applyBorder="1" applyAlignment="1">
      <alignment horizontal="right"/>
    </xf>
    <xf numFmtId="164" fontId="37" fillId="8" borderId="63" xfId="6" applyNumberFormat="1" applyFont="1" applyFill="1" applyBorder="1" applyAlignment="1">
      <alignment horizontal="right"/>
    </xf>
    <xf numFmtId="3" fontId="48" fillId="0" borderId="63" xfId="6" applyNumberFormat="1" applyFont="1" applyBorder="1" applyAlignment="1">
      <alignment horizontal="right"/>
    </xf>
    <xf numFmtId="3" fontId="35" fillId="0" borderId="59" xfId="6" applyNumberFormat="1" applyFont="1" applyBorder="1" applyAlignment="1">
      <alignment horizontal="center"/>
    </xf>
    <xf numFmtId="3" fontId="35" fillId="8" borderId="58" xfId="6" applyNumberFormat="1" applyFont="1" applyFill="1" applyBorder="1" applyAlignment="1" applyProtection="1">
      <alignment horizontal="right"/>
      <protection locked="0"/>
    </xf>
    <xf numFmtId="3" fontId="35" fillId="0" borderId="58" xfId="6" applyNumberFormat="1" applyFont="1" applyBorder="1" applyAlignment="1" applyProtection="1">
      <alignment horizontal="right"/>
      <protection locked="0"/>
    </xf>
    <xf numFmtId="3" fontId="35" fillId="8" borderId="72" xfId="6" applyNumberFormat="1" applyFont="1" applyFill="1" applyBorder="1" applyAlignment="1" applyProtection="1">
      <alignment horizontal="right"/>
      <protection locked="0"/>
    </xf>
    <xf numFmtId="3" fontId="37" fillId="8" borderId="60" xfId="6" applyNumberFormat="1" applyFont="1" applyFill="1" applyBorder="1" applyAlignment="1">
      <alignment horizontal="right"/>
    </xf>
    <xf numFmtId="164" fontId="37" fillId="8" borderId="59" xfId="6" applyNumberFormat="1" applyFont="1" applyFill="1" applyBorder="1" applyAlignment="1">
      <alignment horizontal="right"/>
    </xf>
    <xf numFmtId="3" fontId="48" fillId="8" borderId="61" xfId="6" applyNumberFormat="1" applyFont="1" applyFill="1" applyBorder="1" applyAlignment="1">
      <alignment horizontal="right"/>
    </xf>
    <xf numFmtId="3" fontId="48" fillId="0" borderId="59" xfId="6" applyNumberFormat="1" applyFont="1" applyBorder="1" applyAlignment="1">
      <alignment horizontal="right"/>
    </xf>
    <xf numFmtId="3" fontId="35" fillId="8" borderId="40" xfId="6" applyNumberFormat="1" applyFont="1" applyFill="1" applyBorder="1" applyAlignment="1" applyProtection="1">
      <alignment horizontal="right"/>
      <protection locked="0"/>
    </xf>
    <xf numFmtId="3" fontId="35" fillId="0" borderId="40" xfId="6" applyNumberFormat="1" applyFont="1" applyBorder="1" applyAlignment="1" applyProtection="1">
      <alignment horizontal="right"/>
      <protection locked="0"/>
    </xf>
    <xf numFmtId="3" fontId="48" fillId="8" borderId="73" xfId="6" applyNumberFormat="1" applyFont="1" applyFill="1" applyBorder="1" applyAlignment="1">
      <alignment horizontal="right"/>
    </xf>
    <xf numFmtId="3" fontId="48" fillId="0" borderId="55" xfId="6" applyNumberFormat="1" applyFont="1" applyBorder="1" applyAlignment="1">
      <alignment horizontal="right"/>
    </xf>
    <xf numFmtId="3" fontId="35" fillId="0" borderId="62" xfId="6" applyNumberFormat="1" applyFont="1" applyBorder="1" applyAlignment="1">
      <alignment horizontal="center"/>
    </xf>
    <xf numFmtId="3" fontId="35" fillId="8" borderId="67" xfId="6" applyNumberFormat="1" applyFont="1" applyFill="1" applyBorder="1" applyAlignment="1" applyProtection="1">
      <alignment horizontal="right"/>
      <protection locked="0"/>
    </xf>
    <xf numFmtId="3" fontId="35" fillId="0" borderId="67" xfId="6" applyNumberFormat="1" applyFont="1" applyBorder="1" applyAlignment="1" applyProtection="1">
      <alignment horizontal="right"/>
      <protection locked="0"/>
    </xf>
    <xf numFmtId="3" fontId="35" fillId="8" borderId="41" xfId="6" applyNumberFormat="1" applyFont="1" applyFill="1" applyBorder="1" applyAlignment="1" applyProtection="1">
      <alignment horizontal="right"/>
      <protection locked="0"/>
    </xf>
    <xf numFmtId="3" fontId="48" fillId="0" borderId="62" xfId="6" applyNumberFormat="1" applyFont="1" applyBorder="1" applyAlignment="1">
      <alignment horizontal="right"/>
    </xf>
    <xf numFmtId="3" fontId="37" fillId="10" borderId="69" xfId="6" applyNumberFormat="1" applyFont="1" applyFill="1" applyBorder="1" applyAlignment="1">
      <alignment horizontal="center"/>
    </xf>
    <xf numFmtId="3" fontId="37" fillId="8" borderId="48" xfId="6" applyNumberFormat="1" applyFont="1" applyFill="1" applyBorder="1" applyAlignment="1">
      <alignment horizontal="right"/>
    </xf>
    <xf numFmtId="164" fontId="37" fillId="8" borderId="69" xfId="6" applyNumberFormat="1" applyFont="1" applyFill="1" applyBorder="1" applyAlignment="1">
      <alignment horizontal="right"/>
    </xf>
    <xf numFmtId="3" fontId="37" fillId="8" borderId="56" xfId="6" applyNumberFormat="1" applyFont="1" applyFill="1" applyBorder="1" applyAlignment="1">
      <alignment horizontal="right"/>
    </xf>
    <xf numFmtId="3" fontId="35" fillId="8" borderId="73" xfId="6" applyNumberFormat="1" applyFont="1" applyFill="1" applyBorder="1" applyAlignment="1">
      <alignment horizontal="right"/>
    </xf>
    <xf numFmtId="3" fontId="35" fillId="0" borderId="55" xfId="6" applyNumberFormat="1" applyFont="1" applyBorder="1" applyAlignment="1">
      <alignment horizontal="right"/>
    </xf>
    <xf numFmtId="3" fontId="35" fillId="8" borderId="65" xfId="6" applyNumberFormat="1" applyFont="1" applyFill="1" applyBorder="1" applyAlignment="1">
      <alignment horizontal="right"/>
    </xf>
    <xf numFmtId="3" fontId="35" fillId="0" borderId="63" xfId="6" applyNumberFormat="1" applyFont="1" applyBorder="1" applyAlignment="1">
      <alignment horizontal="right"/>
    </xf>
    <xf numFmtId="3" fontId="35" fillId="8" borderId="70" xfId="6" applyNumberFormat="1" applyFont="1" applyFill="1" applyBorder="1" applyAlignment="1">
      <alignment horizontal="right"/>
    </xf>
    <xf numFmtId="3" fontId="35" fillId="0" borderId="62" xfId="6" applyNumberFormat="1" applyFont="1" applyBorder="1" applyAlignment="1">
      <alignment horizontal="right"/>
    </xf>
    <xf numFmtId="0" fontId="34" fillId="8" borderId="68" xfId="6" applyFont="1" applyFill="1" applyBorder="1" applyAlignment="1">
      <alignment horizontal="left" indent="1"/>
    </xf>
    <xf numFmtId="3" fontId="37" fillId="8" borderId="28" xfId="6" applyNumberFormat="1" applyFont="1" applyFill="1" applyBorder="1" applyAlignment="1">
      <alignment horizontal="right"/>
    </xf>
    <xf numFmtId="3" fontId="37" fillId="8" borderId="51" xfId="6" applyNumberFormat="1" applyFont="1" applyFill="1" applyBorder="1" applyAlignment="1">
      <alignment horizontal="right"/>
    </xf>
    <xf numFmtId="3" fontId="37" fillId="8" borderId="23" xfId="6" applyNumberFormat="1" applyFont="1" applyFill="1" applyBorder="1" applyAlignment="1">
      <alignment horizontal="right"/>
    </xf>
    <xf numFmtId="3" fontId="37" fillId="0" borderId="53" xfId="6" applyNumberFormat="1" applyFont="1" applyBorder="1" applyAlignment="1">
      <alignment horizontal="center"/>
    </xf>
    <xf numFmtId="3" fontId="37" fillId="0" borderId="72" xfId="6" applyNumberFormat="1" applyFont="1" applyBorder="1" applyAlignment="1" applyProtection="1">
      <alignment horizontal="right"/>
      <protection locked="0"/>
    </xf>
    <xf numFmtId="3" fontId="37" fillId="0" borderId="68" xfId="6" applyNumberFormat="1" applyFont="1" applyBorder="1" applyAlignment="1">
      <alignment horizontal="right"/>
    </xf>
    <xf numFmtId="3" fontId="37" fillId="0" borderId="69" xfId="6" applyNumberFormat="1" applyFont="1" applyBorder="1" applyAlignment="1">
      <alignment horizontal="right"/>
    </xf>
    <xf numFmtId="3" fontId="37" fillId="0" borderId="49" xfId="6" applyNumberFormat="1" applyFont="1" applyBorder="1" applyAlignment="1">
      <alignment horizontal="right"/>
    </xf>
    <xf numFmtId="0" fontId="34" fillId="8" borderId="74" xfId="6" applyFont="1" applyFill="1" applyBorder="1" applyAlignment="1">
      <alignment horizontal="left" indent="1"/>
    </xf>
    <xf numFmtId="0" fontId="34" fillId="8" borderId="72" xfId="6" applyFont="1" applyFill="1" applyBorder="1" applyAlignment="1">
      <alignment horizontal="left" indent="1"/>
    </xf>
    <xf numFmtId="3" fontId="37" fillId="8" borderId="51" xfId="6" applyNumberFormat="1" applyFont="1" applyFill="1" applyBorder="1" applyAlignment="1">
      <alignment horizontal="center"/>
    </xf>
    <xf numFmtId="0" fontId="62" fillId="0" borderId="0" xfId="6" applyFont="1" applyAlignment="1">
      <alignment horizontal="left" indent="1"/>
    </xf>
    <xf numFmtId="0" fontId="61" fillId="0" borderId="0" xfId="6" applyFont="1" applyAlignment="1">
      <alignment horizontal="left" indent="1"/>
    </xf>
    <xf numFmtId="0" fontId="35" fillId="0" borderId="0" xfId="6" applyFont="1" applyAlignment="1">
      <alignment horizontal="left" vertical="center" indent="1"/>
    </xf>
    <xf numFmtId="0" fontId="1" fillId="0" borderId="0" xfId="6" applyAlignment="1">
      <alignment horizontal="right" vertical="center"/>
    </xf>
    <xf numFmtId="0" fontId="1" fillId="0" borderId="0" xfId="6" applyAlignment="1">
      <alignment horizontal="right"/>
    </xf>
    <xf numFmtId="0" fontId="58" fillId="0" borderId="0" xfId="6" applyFont="1" applyAlignment="1">
      <alignment horizontal="left" vertical="center" indent="1"/>
    </xf>
    <xf numFmtId="0" fontId="63" fillId="0" borderId="0" xfId="6" applyFont="1" applyAlignment="1">
      <alignment horizontal="left" vertical="center"/>
    </xf>
    <xf numFmtId="3" fontId="35" fillId="8" borderId="50" xfId="6" applyNumberFormat="1" applyFont="1" applyFill="1" applyBorder="1" applyAlignment="1">
      <alignment horizontal="right" vertical="center"/>
    </xf>
    <xf numFmtId="3" fontId="35" fillId="0" borderId="56" xfId="6" applyNumberFormat="1" applyFont="1" applyBorder="1" applyAlignment="1">
      <alignment horizontal="right" vertical="center"/>
    </xf>
    <xf numFmtId="3" fontId="35" fillId="0" borderId="50" xfId="6" applyNumberFormat="1" applyFont="1" applyBorder="1" applyAlignment="1">
      <alignment horizontal="right" vertical="center"/>
    </xf>
    <xf numFmtId="4" fontId="35" fillId="8" borderId="59" xfId="6" applyNumberFormat="1" applyFont="1" applyFill="1" applyBorder="1" applyAlignment="1">
      <alignment horizontal="right" vertical="center"/>
    </xf>
    <xf numFmtId="4" fontId="35" fillId="0" borderId="59" xfId="6" applyNumberFormat="1" applyFont="1" applyBorder="1" applyAlignment="1">
      <alignment horizontal="right" vertical="center"/>
    </xf>
    <xf numFmtId="4" fontId="35" fillId="8" borderId="58" xfId="6" applyNumberFormat="1" applyFont="1" applyFill="1" applyBorder="1" applyAlignment="1">
      <alignment horizontal="right" vertical="center"/>
    </xf>
    <xf numFmtId="4" fontId="1" fillId="8" borderId="67" xfId="6" applyNumberFormat="1" applyFill="1" applyBorder="1" applyAlignment="1" applyProtection="1">
      <alignment horizontal="right" vertical="center"/>
      <protection locked="0"/>
    </xf>
    <xf numFmtId="4" fontId="35" fillId="0" borderId="61" xfId="6" applyNumberFormat="1" applyFont="1" applyBorder="1" applyAlignment="1">
      <alignment horizontal="right" vertical="center"/>
    </xf>
    <xf numFmtId="3" fontId="37" fillId="10" borderId="48" xfId="6" applyNumberFormat="1" applyFont="1" applyFill="1" applyBorder="1" applyAlignment="1">
      <alignment horizontal="center" vertical="center"/>
    </xf>
    <xf numFmtId="3" fontId="35" fillId="0" borderId="55" xfId="6" applyNumberFormat="1" applyFont="1" applyBorder="1" applyAlignment="1">
      <alignment horizontal="center" vertical="center"/>
    </xf>
    <xf numFmtId="3" fontId="35" fillId="0" borderId="71" xfId="6" applyNumberFormat="1" applyFont="1" applyBorder="1" applyAlignment="1" applyProtection="1">
      <alignment horizontal="right" vertical="center"/>
      <protection locked="0"/>
    </xf>
    <xf numFmtId="164" fontId="37" fillId="8" borderId="56" xfId="6" applyNumberFormat="1" applyFont="1" applyFill="1" applyBorder="1" applyAlignment="1">
      <alignment horizontal="right" vertical="center"/>
    </xf>
    <xf numFmtId="3" fontId="35" fillId="8" borderId="64" xfId="6" applyNumberFormat="1" applyFont="1" applyFill="1" applyBorder="1" applyAlignment="1">
      <alignment horizontal="right" vertical="center"/>
    </xf>
    <xf numFmtId="3" fontId="35" fillId="0" borderId="63" xfId="6" applyNumberFormat="1" applyFont="1" applyBorder="1" applyAlignment="1">
      <alignment horizontal="center" vertical="center"/>
    </xf>
    <xf numFmtId="3" fontId="35" fillId="0" borderId="66" xfId="6" applyNumberFormat="1" applyFont="1" applyBorder="1" applyAlignment="1" applyProtection="1">
      <alignment horizontal="right" vertical="center"/>
      <protection locked="0"/>
    </xf>
    <xf numFmtId="164" fontId="37" fillId="8" borderId="63" xfId="6" applyNumberFormat="1" applyFont="1" applyFill="1" applyBorder="1" applyAlignment="1">
      <alignment horizontal="right" vertical="center"/>
    </xf>
    <xf numFmtId="3" fontId="35" fillId="0" borderId="59" xfId="6" applyNumberFormat="1" applyFont="1" applyBorder="1" applyAlignment="1">
      <alignment horizontal="center" vertical="center"/>
    </xf>
    <xf numFmtId="3" fontId="35" fillId="0" borderId="58" xfId="6" applyNumberFormat="1" applyFont="1" applyBorder="1" applyAlignment="1" applyProtection="1">
      <alignment horizontal="right" vertical="center"/>
      <protection locked="0"/>
    </xf>
    <xf numFmtId="3" fontId="35" fillId="8" borderId="72" xfId="6" applyNumberFormat="1" applyFont="1" applyFill="1" applyBorder="1" applyAlignment="1" applyProtection="1">
      <alignment horizontal="right" vertical="center"/>
      <protection locked="0"/>
    </xf>
    <xf numFmtId="164" fontId="37" fillId="8" borderId="59" xfId="6" applyNumberFormat="1" applyFont="1" applyFill="1" applyBorder="1" applyAlignment="1">
      <alignment horizontal="right" vertical="center"/>
    </xf>
    <xf numFmtId="3" fontId="35" fillId="8" borderId="61" xfId="6" applyNumberFormat="1" applyFont="1" applyFill="1" applyBorder="1" applyAlignment="1">
      <alignment horizontal="right" vertical="center"/>
    </xf>
    <xf numFmtId="3" fontId="35" fillId="0" borderId="59" xfId="6" applyNumberFormat="1" applyFont="1" applyBorder="1" applyAlignment="1">
      <alignment horizontal="right" vertical="center"/>
    </xf>
    <xf numFmtId="3" fontId="35" fillId="0" borderId="40" xfId="6" applyNumberFormat="1" applyFont="1" applyBorder="1" applyAlignment="1" applyProtection="1">
      <alignment horizontal="right" vertical="center"/>
      <protection locked="0"/>
    </xf>
    <xf numFmtId="3" fontId="1" fillId="8" borderId="73" xfId="6" applyNumberFormat="1" applyFill="1" applyBorder="1" applyAlignment="1" applyProtection="1">
      <alignment horizontal="right" vertical="center"/>
      <protection locked="0"/>
    </xf>
    <xf numFmtId="3" fontId="35" fillId="8" borderId="73" xfId="6" applyNumberFormat="1" applyFont="1" applyFill="1" applyBorder="1" applyAlignment="1">
      <alignment horizontal="right" vertical="center"/>
    </xf>
    <xf numFmtId="3" fontId="35" fillId="0" borderId="62" xfId="6" applyNumberFormat="1" applyFont="1" applyBorder="1" applyAlignment="1">
      <alignment horizontal="center" vertical="center"/>
    </xf>
    <xf numFmtId="3" fontId="35" fillId="0" borderId="67" xfId="6" applyNumberFormat="1" applyFont="1" applyBorder="1" applyAlignment="1" applyProtection="1">
      <alignment horizontal="right" vertical="center"/>
      <protection locked="0"/>
    </xf>
    <xf numFmtId="3" fontId="35" fillId="8" borderId="41" xfId="6" applyNumberFormat="1" applyFont="1" applyFill="1" applyBorder="1" applyAlignment="1" applyProtection="1">
      <alignment horizontal="right" vertical="center"/>
      <protection locked="0"/>
    </xf>
    <xf numFmtId="164" fontId="37" fillId="8" borderId="69" xfId="6" applyNumberFormat="1" applyFont="1" applyFill="1" applyBorder="1" applyAlignment="1">
      <alignment horizontal="right" vertical="center"/>
    </xf>
    <xf numFmtId="164" fontId="37" fillId="8" borderId="62" xfId="6" applyNumberFormat="1" applyFont="1" applyFill="1" applyBorder="1" applyAlignment="1">
      <alignment horizontal="right" vertical="center"/>
    </xf>
    <xf numFmtId="3" fontId="37" fillId="10" borderId="69" xfId="6" applyNumberFormat="1" applyFont="1" applyFill="1" applyBorder="1" applyAlignment="1">
      <alignment horizontal="right" vertical="center"/>
    </xf>
    <xf numFmtId="3" fontId="37" fillId="8" borderId="71" xfId="6" applyNumberFormat="1" applyFont="1" applyFill="1" applyBorder="1" applyAlignment="1">
      <alignment horizontal="right" vertical="center"/>
    </xf>
    <xf numFmtId="3" fontId="64" fillId="8" borderId="69" xfId="6" applyNumberFormat="1" applyFont="1" applyFill="1" applyBorder="1" applyAlignment="1">
      <alignment horizontal="right" vertical="center"/>
    </xf>
    <xf numFmtId="3" fontId="64" fillId="8" borderId="49" xfId="6" applyNumberFormat="1" applyFont="1" applyFill="1" applyBorder="1" applyAlignment="1">
      <alignment horizontal="right" vertical="center"/>
    </xf>
    <xf numFmtId="0" fontId="35" fillId="0" borderId="0" xfId="6" applyFont="1" applyAlignment="1">
      <alignment horizontal="left" vertical="center" indent="1"/>
    </xf>
    <xf numFmtId="0" fontId="35" fillId="0" borderId="0" xfId="6" applyFont="1" applyAlignment="1">
      <alignment horizontal="right" vertical="center"/>
    </xf>
    <xf numFmtId="0" fontId="1" fillId="0" borderId="0" xfId="6" applyAlignment="1">
      <alignment horizontal="right"/>
    </xf>
    <xf numFmtId="0" fontId="51" fillId="0" borderId="0" xfId="6" applyFont="1" applyAlignment="1">
      <alignment horizontal="left" indent="1"/>
    </xf>
    <xf numFmtId="0" fontId="44" fillId="0" borderId="0" xfId="6" applyFont="1" applyFill="1" applyAlignment="1">
      <alignment horizontal="left" indent="1"/>
    </xf>
    <xf numFmtId="0" fontId="1" fillId="0" borderId="0" xfId="6" applyBorder="1" applyAlignment="1">
      <alignment horizontal="center"/>
    </xf>
    <xf numFmtId="0" fontId="1" fillId="0" borderId="0" xfId="6" applyBorder="1"/>
    <xf numFmtId="0" fontId="59" fillId="0" borderId="0" xfId="6" applyFont="1" applyFill="1" applyBorder="1" applyAlignment="1">
      <alignment horizontal="center"/>
    </xf>
    <xf numFmtId="0" fontId="1" fillId="9" borderId="74" xfId="6" applyFont="1" applyFill="1" applyBorder="1" applyAlignment="1">
      <alignment horizontal="left" indent="1"/>
    </xf>
    <xf numFmtId="0" fontId="1" fillId="9" borderId="47" xfId="6" applyFont="1" applyFill="1" applyBorder="1" applyAlignment="1">
      <alignment horizontal="center"/>
    </xf>
    <xf numFmtId="0" fontId="4" fillId="9" borderId="19" xfId="6" applyFont="1" applyFill="1" applyBorder="1"/>
    <xf numFmtId="0" fontId="1" fillId="0" borderId="0" xfId="6" applyFont="1"/>
    <xf numFmtId="0" fontId="1" fillId="9" borderId="51" xfId="6" applyFont="1" applyFill="1" applyBorder="1" applyAlignment="1">
      <alignment horizontal="center"/>
    </xf>
    <xf numFmtId="0" fontId="4" fillId="9" borderId="52" xfId="6" applyFont="1" applyFill="1" applyBorder="1" applyAlignment="1">
      <alignment horizontal="center"/>
    </xf>
    <xf numFmtId="3" fontId="37" fillId="9" borderId="28" xfId="6" applyNumberFormat="1" applyFont="1" applyFill="1" applyBorder="1" applyAlignment="1">
      <alignment horizontal="center"/>
    </xf>
    <xf numFmtId="3" fontId="4" fillId="9" borderId="69" xfId="6" applyNumberFormat="1" applyFont="1" applyFill="1" applyBorder="1" applyAlignment="1">
      <alignment horizontal="center"/>
    </xf>
    <xf numFmtId="3" fontId="4" fillId="9" borderId="28" xfId="6" applyNumberFormat="1" applyFont="1" applyFill="1" applyBorder="1" applyAlignment="1">
      <alignment horizontal="center"/>
    </xf>
    <xf numFmtId="0" fontId="1" fillId="9" borderId="53" xfId="6" applyFont="1" applyFill="1" applyBorder="1" applyAlignment="1">
      <alignment horizontal="center"/>
    </xf>
    <xf numFmtId="165" fontId="1" fillId="0" borderId="47" xfId="6" applyNumberFormat="1" applyFont="1" applyFill="1" applyBorder="1" applyAlignment="1">
      <alignment horizontal="center"/>
    </xf>
    <xf numFmtId="1" fontId="1" fillId="8" borderId="74" xfId="6" applyNumberFormat="1" applyFont="1" applyFill="1" applyBorder="1" applyAlignment="1">
      <alignment horizontal="right"/>
    </xf>
    <xf numFmtId="1" fontId="35" fillId="8" borderId="40" xfId="6" applyNumberFormat="1" applyFont="1" applyFill="1" applyBorder="1" applyAlignment="1">
      <alignment horizontal="right"/>
    </xf>
    <xf numFmtId="1" fontId="35" fillId="0" borderId="40" xfId="6" applyNumberFormat="1" applyFont="1" applyFill="1" applyBorder="1" applyAlignment="1">
      <alignment horizontal="right"/>
    </xf>
    <xf numFmtId="1" fontId="35" fillId="8" borderId="47" xfId="6" applyNumberFormat="1" applyFont="1" applyFill="1" applyBorder="1" applyAlignment="1">
      <alignment horizontal="right"/>
    </xf>
    <xf numFmtId="1" fontId="1" fillId="8" borderId="0" xfId="6" applyNumberFormat="1" applyFont="1" applyFill="1" applyBorder="1" applyAlignment="1" applyProtection="1">
      <alignment horizontal="right"/>
      <protection locked="0"/>
    </xf>
    <xf numFmtId="1" fontId="37" fillId="10" borderId="53" xfId="6" applyNumberFormat="1" applyFont="1" applyFill="1" applyBorder="1" applyAlignment="1">
      <alignment horizontal="right"/>
    </xf>
    <xf numFmtId="1" fontId="37" fillId="10" borderId="57" xfId="6" applyNumberFormat="1" applyFont="1" applyFill="1" applyBorder="1" applyAlignment="1">
      <alignment horizontal="right"/>
    </xf>
    <xf numFmtId="1" fontId="35" fillId="8" borderId="50" xfId="6" applyNumberFormat="1" applyFont="1" applyFill="1" applyBorder="1" applyAlignment="1">
      <alignment horizontal="right"/>
    </xf>
    <xf numFmtId="1" fontId="1" fillId="0" borderId="47" xfId="6" applyNumberFormat="1" applyFont="1" applyFill="1" applyBorder="1" applyAlignment="1" applyProtection="1">
      <alignment horizontal="right"/>
      <protection locked="0"/>
    </xf>
    <xf numFmtId="165" fontId="1" fillId="0" borderId="59" xfId="6" applyNumberFormat="1" applyFont="1" applyBorder="1" applyAlignment="1">
      <alignment horizontal="center"/>
    </xf>
    <xf numFmtId="2" fontId="1" fillId="8" borderId="58" xfId="6" applyNumberFormat="1" applyFont="1" applyFill="1" applyBorder="1" applyAlignment="1">
      <alignment horizontal="right"/>
    </xf>
    <xf numFmtId="2" fontId="35" fillId="8" borderId="58" xfId="6" applyNumberFormat="1" applyFont="1" applyFill="1" applyBorder="1" applyAlignment="1">
      <alignment horizontal="right"/>
    </xf>
    <xf numFmtId="2" fontId="35" fillId="0" borderId="58" xfId="6" applyNumberFormat="1" applyFont="1" applyFill="1" applyBorder="1" applyAlignment="1">
      <alignment horizontal="right"/>
    </xf>
    <xf numFmtId="2" fontId="35" fillId="8" borderId="59" xfId="6" applyNumberFormat="1" applyFont="1" applyFill="1" applyBorder="1" applyAlignment="1">
      <alignment horizontal="right"/>
    </xf>
    <xf numFmtId="2" fontId="1" fillId="8" borderId="60" xfId="6" applyNumberFormat="1" applyFont="1" applyFill="1" applyBorder="1" applyAlignment="1" applyProtection="1">
      <alignment horizontal="right"/>
      <protection locked="0"/>
    </xf>
    <xf numFmtId="2" fontId="1" fillId="8" borderId="59" xfId="6" applyNumberFormat="1" applyFont="1" applyFill="1" applyBorder="1" applyAlignment="1" applyProtection="1">
      <alignment horizontal="right"/>
      <protection locked="0"/>
    </xf>
    <xf numFmtId="3" fontId="37" fillId="10" borderId="61" xfId="6" applyNumberFormat="1" applyFont="1" applyFill="1" applyBorder="1" applyAlignment="1">
      <alignment horizontal="right"/>
    </xf>
    <xf numFmtId="2" fontId="1" fillId="8" borderId="62" xfId="6" applyNumberFormat="1" applyFont="1" applyFill="1" applyBorder="1" applyAlignment="1">
      <alignment horizontal="right"/>
    </xf>
    <xf numFmtId="4" fontId="1" fillId="0" borderId="59" xfId="6" applyNumberFormat="1" applyFont="1" applyFill="1" applyBorder="1" applyAlignment="1" applyProtection="1">
      <alignment horizontal="right"/>
      <protection locked="0"/>
    </xf>
    <xf numFmtId="3" fontId="1" fillId="0" borderId="63" xfId="6" applyNumberFormat="1" applyFont="1" applyBorder="1" applyAlignment="1">
      <alignment horizontal="center"/>
    </xf>
    <xf numFmtId="3" fontId="37" fillId="8" borderId="40" xfId="6" applyNumberFormat="1" applyFont="1" applyFill="1" applyBorder="1" applyAlignment="1">
      <alignment horizontal="right"/>
    </xf>
    <xf numFmtId="3" fontId="1" fillId="8" borderId="7" xfId="6" applyNumberFormat="1" applyFont="1" applyFill="1" applyBorder="1" applyAlignment="1" applyProtection="1">
      <alignment horizontal="right"/>
      <protection locked="0"/>
    </xf>
    <xf numFmtId="3" fontId="37" fillId="10" borderId="63" xfId="6" applyNumberFormat="1" applyFont="1" applyFill="1" applyBorder="1" applyAlignment="1">
      <alignment horizontal="right"/>
    </xf>
    <xf numFmtId="3" fontId="37" fillId="10" borderId="65" xfId="6" applyNumberFormat="1" applyFont="1" applyFill="1" applyBorder="1" applyAlignment="1">
      <alignment horizontal="right"/>
    </xf>
    <xf numFmtId="3" fontId="1" fillId="8" borderId="41" xfId="6" applyNumberFormat="1" applyFont="1" applyFill="1" applyBorder="1" applyAlignment="1">
      <alignment horizontal="right"/>
    </xf>
    <xf numFmtId="3" fontId="37" fillId="10" borderId="53" xfId="6" applyNumberFormat="1" applyFont="1" applyFill="1" applyBorder="1" applyAlignment="1">
      <alignment horizontal="right"/>
    </xf>
    <xf numFmtId="3" fontId="37" fillId="10" borderId="57" xfId="6" applyNumberFormat="1" applyFont="1" applyFill="1" applyBorder="1" applyAlignment="1">
      <alignment horizontal="right"/>
    </xf>
    <xf numFmtId="3" fontId="37" fillId="10" borderId="69" xfId="6" applyNumberFormat="1" applyFont="1" applyFill="1" applyBorder="1" applyAlignment="1">
      <alignment horizontal="right"/>
    </xf>
    <xf numFmtId="3" fontId="37" fillId="10" borderId="49" xfId="6" applyNumberFormat="1" applyFont="1" applyFill="1" applyBorder="1" applyAlignment="1">
      <alignment horizontal="right"/>
    </xf>
    <xf numFmtId="3" fontId="1" fillId="0" borderId="59" xfId="6" applyNumberFormat="1" applyFont="1" applyBorder="1" applyAlignment="1">
      <alignment horizontal="center"/>
    </xf>
    <xf numFmtId="3" fontId="1" fillId="8" borderId="76" xfId="6" applyNumberFormat="1" applyFont="1" applyFill="1" applyBorder="1" applyAlignment="1" applyProtection="1">
      <alignment horizontal="right"/>
      <protection locked="0"/>
    </xf>
    <xf numFmtId="3" fontId="37" fillId="10" borderId="62" xfId="6" applyNumberFormat="1" applyFont="1" applyFill="1" applyBorder="1" applyAlignment="1">
      <alignment horizontal="right"/>
    </xf>
    <xf numFmtId="3" fontId="37" fillId="10" borderId="70" xfId="6" applyNumberFormat="1" applyFont="1" applyFill="1" applyBorder="1" applyAlignment="1">
      <alignment horizontal="right"/>
    </xf>
    <xf numFmtId="3" fontId="35" fillId="0" borderId="55" xfId="6" applyNumberFormat="1" applyFont="1" applyFill="1" applyBorder="1" applyAlignment="1">
      <alignment horizontal="center"/>
    </xf>
    <xf numFmtId="3" fontId="1" fillId="8" borderId="71" xfId="6" applyNumberFormat="1" applyFont="1" applyFill="1" applyBorder="1" applyAlignment="1">
      <alignment horizontal="right"/>
    </xf>
    <xf numFmtId="3" fontId="35" fillId="0" borderId="71" xfId="6" applyNumberFormat="1" applyFont="1" applyFill="1" applyBorder="1" applyAlignment="1" applyProtection="1">
      <alignment horizontal="right"/>
      <protection locked="0"/>
    </xf>
    <xf numFmtId="3" fontId="37" fillId="10" borderId="77" xfId="6" applyNumberFormat="1" applyFont="1" applyFill="1" applyBorder="1" applyAlignment="1">
      <alignment horizontal="right"/>
    </xf>
    <xf numFmtId="164" fontId="37" fillId="10" borderId="56" xfId="6" applyNumberFormat="1" applyFont="1" applyFill="1" applyBorder="1" applyAlignment="1">
      <alignment horizontal="right"/>
    </xf>
    <xf numFmtId="3" fontId="35" fillId="0" borderId="56" xfId="6" applyNumberFormat="1" applyFont="1" applyFill="1" applyBorder="1" applyAlignment="1">
      <alignment horizontal="right"/>
    </xf>
    <xf numFmtId="3" fontId="35" fillId="0" borderId="63" xfId="6" applyNumberFormat="1" applyFont="1" applyFill="1" applyBorder="1" applyAlignment="1">
      <alignment horizontal="center"/>
    </xf>
    <xf numFmtId="3" fontId="35" fillId="0" borderId="66" xfId="6" applyNumberFormat="1" applyFont="1" applyFill="1" applyBorder="1" applyAlignment="1" applyProtection="1">
      <alignment horizontal="right"/>
      <protection locked="0"/>
    </xf>
    <xf numFmtId="3" fontId="1" fillId="8" borderId="66" xfId="6" applyNumberFormat="1" applyFont="1" applyFill="1" applyBorder="1" applyAlignment="1" applyProtection="1">
      <alignment horizontal="right"/>
      <protection locked="0"/>
    </xf>
    <xf numFmtId="3" fontId="37" fillId="10" borderId="7" xfId="6" applyNumberFormat="1" applyFont="1" applyFill="1" applyBorder="1" applyAlignment="1">
      <alignment horizontal="right"/>
    </xf>
    <xf numFmtId="164" fontId="37" fillId="10" borderId="63" xfId="6" applyNumberFormat="1" applyFont="1" applyFill="1" applyBorder="1" applyAlignment="1">
      <alignment horizontal="right"/>
    </xf>
    <xf numFmtId="3" fontId="35" fillId="0" borderId="63" xfId="6" applyNumberFormat="1" applyFont="1" applyFill="1" applyBorder="1" applyAlignment="1">
      <alignment horizontal="right"/>
    </xf>
    <xf numFmtId="0" fontId="1" fillId="0" borderId="0" xfId="6" applyFont="1" applyFill="1"/>
    <xf numFmtId="3" fontId="35" fillId="0" borderId="59" xfId="6" applyNumberFormat="1" applyFont="1" applyFill="1" applyBorder="1" applyAlignment="1">
      <alignment horizontal="center"/>
    </xf>
    <xf numFmtId="3" fontId="1" fillId="8" borderId="72" xfId="6" applyNumberFormat="1" applyFont="1" applyFill="1" applyBorder="1" applyAlignment="1">
      <alignment horizontal="right"/>
    </xf>
    <xf numFmtId="3" fontId="35" fillId="0" borderId="58" xfId="6" applyNumberFormat="1" applyFont="1" applyFill="1" applyBorder="1" applyAlignment="1" applyProtection="1">
      <alignment horizontal="right"/>
      <protection locked="0"/>
    </xf>
    <xf numFmtId="3" fontId="1" fillId="8" borderId="58" xfId="6" applyNumberFormat="1" applyFont="1" applyFill="1" applyBorder="1" applyAlignment="1" applyProtection="1">
      <alignment horizontal="right"/>
      <protection locked="0"/>
    </xf>
    <xf numFmtId="3" fontId="37" fillId="10" borderId="60" xfId="6" applyNumberFormat="1" applyFont="1" applyFill="1" applyBorder="1" applyAlignment="1">
      <alignment horizontal="right"/>
    </xf>
    <xf numFmtId="164" fontId="37" fillId="10" borderId="59" xfId="6" applyNumberFormat="1" applyFont="1" applyFill="1" applyBorder="1" applyAlignment="1">
      <alignment horizontal="right"/>
    </xf>
    <xf numFmtId="3" fontId="35" fillId="0" borderId="59" xfId="6" applyNumberFormat="1" applyFont="1" applyFill="1" applyBorder="1" applyAlignment="1">
      <alignment horizontal="right"/>
    </xf>
    <xf numFmtId="3" fontId="48" fillId="8" borderId="40" xfId="6" applyNumberFormat="1" applyFont="1" applyFill="1" applyBorder="1" applyAlignment="1" applyProtection="1">
      <alignment horizontal="right"/>
      <protection locked="0"/>
    </xf>
    <xf numFmtId="3" fontId="48" fillId="0" borderId="40" xfId="6" applyNumberFormat="1" applyFont="1" applyFill="1" applyBorder="1" applyAlignment="1" applyProtection="1">
      <alignment horizontal="right"/>
      <protection locked="0"/>
    </xf>
    <xf numFmtId="3" fontId="35" fillId="0" borderId="55" xfId="6" applyNumberFormat="1" applyFont="1" applyFill="1" applyBorder="1" applyAlignment="1">
      <alignment horizontal="right"/>
    </xf>
    <xf numFmtId="3" fontId="48" fillId="8" borderId="66" xfId="6" applyNumberFormat="1" applyFont="1" applyFill="1" applyBorder="1" applyAlignment="1" applyProtection="1">
      <alignment horizontal="right"/>
      <protection locked="0"/>
    </xf>
    <xf numFmtId="3" fontId="48" fillId="0" borderId="66" xfId="6" applyNumberFormat="1" applyFont="1" applyFill="1" applyBorder="1" applyAlignment="1" applyProtection="1">
      <alignment horizontal="right"/>
      <protection locked="0"/>
    </xf>
    <xf numFmtId="3" fontId="35" fillId="0" borderId="62" xfId="6" applyNumberFormat="1" applyFont="1" applyFill="1" applyBorder="1" applyAlignment="1">
      <alignment horizontal="center"/>
    </xf>
    <xf numFmtId="3" fontId="48" fillId="8" borderId="67" xfId="6" applyNumberFormat="1" applyFont="1" applyFill="1" applyBorder="1" applyAlignment="1" applyProtection="1">
      <alignment horizontal="right"/>
      <protection locked="0"/>
    </xf>
    <xf numFmtId="3" fontId="48" fillId="0" borderId="67" xfId="6" applyNumberFormat="1" applyFont="1" applyFill="1" applyBorder="1" applyAlignment="1" applyProtection="1">
      <alignment horizontal="right"/>
      <protection locked="0"/>
    </xf>
    <xf numFmtId="3" fontId="35" fillId="0" borderId="62" xfId="6" applyNumberFormat="1" applyFont="1" applyFill="1" applyBorder="1" applyAlignment="1">
      <alignment horizontal="right"/>
    </xf>
    <xf numFmtId="3" fontId="37" fillId="8" borderId="68" xfId="6" applyNumberFormat="1" applyFont="1" applyFill="1" applyBorder="1" applyAlignment="1" applyProtection="1">
      <alignment horizontal="right"/>
    </xf>
    <xf numFmtId="3" fontId="37" fillId="10" borderId="68" xfId="6" applyNumberFormat="1" applyFont="1" applyFill="1" applyBorder="1" applyAlignment="1" applyProtection="1">
      <alignment horizontal="right"/>
    </xf>
    <xf numFmtId="3" fontId="37" fillId="10" borderId="48" xfId="6" applyNumberFormat="1" applyFont="1" applyFill="1" applyBorder="1" applyAlignment="1">
      <alignment horizontal="right"/>
    </xf>
    <xf numFmtId="164" fontId="37" fillId="10" borderId="69" xfId="6" applyNumberFormat="1" applyFont="1" applyFill="1" applyBorder="1" applyAlignment="1">
      <alignment horizontal="right"/>
    </xf>
    <xf numFmtId="3" fontId="37" fillId="10" borderId="68" xfId="6" applyNumberFormat="1" applyFont="1" applyFill="1" applyBorder="1" applyAlignment="1">
      <alignment horizontal="right"/>
    </xf>
    <xf numFmtId="3" fontId="37" fillId="0" borderId="53" xfId="6" applyNumberFormat="1" applyFont="1" applyFill="1" applyBorder="1" applyAlignment="1">
      <alignment horizontal="center"/>
    </xf>
    <xf numFmtId="3" fontId="1" fillId="0" borderId="41" xfId="6" applyNumberFormat="1" applyFont="1" applyFill="1" applyBorder="1" applyAlignment="1">
      <alignment horizontal="right"/>
    </xf>
    <xf numFmtId="3" fontId="37" fillId="0" borderId="72" xfId="6" applyNumberFormat="1" applyFont="1" applyFill="1" applyBorder="1" applyAlignment="1" applyProtection="1">
      <alignment horizontal="right"/>
      <protection locked="0"/>
    </xf>
    <xf numFmtId="3" fontId="37" fillId="0" borderId="71" xfId="6" applyNumberFormat="1" applyFont="1" applyFill="1" applyBorder="1" applyAlignment="1">
      <alignment horizontal="right"/>
    </xf>
    <xf numFmtId="164" fontId="37" fillId="0" borderId="56" xfId="6" applyNumberFormat="1" applyFont="1" applyFill="1" applyBorder="1" applyAlignment="1">
      <alignment horizontal="right"/>
    </xf>
    <xf numFmtId="3" fontId="37" fillId="0" borderId="49" xfId="6" applyNumberFormat="1" applyFont="1" applyFill="1" applyBorder="1" applyAlignment="1">
      <alignment horizontal="right"/>
    </xf>
    <xf numFmtId="0" fontId="34" fillId="10" borderId="74" xfId="6" applyFont="1" applyFill="1" applyBorder="1" applyAlignment="1">
      <alignment horizontal="left" indent="1"/>
    </xf>
    <xf numFmtId="3" fontId="37" fillId="10" borderId="71" xfId="6" applyNumberFormat="1" applyFont="1" applyFill="1" applyBorder="1" applyAlignment="1">
      <alignment horizontal="right"/>
    </xf>
    <xf numFmtId="0" fontId="34" fillId="10" borderId="72" xfId="6" applyFont="1" applyFill="1" applyBorder="1" applyAlignment="1">
      <alignment horizontal="left" indent="1"/>
    </xf>
    <xf numFmtId="3" fontId="37" fillId="10" borderId="51" xfId="6" applyNumberFormat="1" applyFont="1" applyFill="1" applyBorder="1" applyAlignment="1">
      <alignment horizontal="center"/>
    </xf>
    <xf numFmtId="0" fontId="56" fillId="0" borderId="0" xfId="6" applyFont="1" applyFill="1" applyBorder="1" applyAlignment="1">
      <alignment horizontal="left" indent="1"/>
    </xf>
    <xf numFmtId="0" fontId="54" fillId="0" borderId="0" xfId="6" applyFont="1" applyFill="1" applyBorder="1" applyAlignment="1">
      <alignment horizontal="left" indent="1"/>
    </xf>
    <xf numFmtId="0" fontId="1" fillId="0" borderId="0" xfId="6" applyFont="1" applyAlignment="1">
      <alignment horizontal="center"/>
    </xf>
    <xf numFmtId="3" fontId="1" fillId="0" borderId="0" xfId="6" applyNumberFormat="1" applyFont="1"/>
    <xf numFmtId="0" fontId="58" fillId="0" borderId="0" xfId="6" applyFont="1" applyAlignment="1">
      <alignment horizontal="left" vertical="center"/>
    </xf>
    <xf numFmtId="0" fontId="63" fillId="0" borderId="0" xfId="6" applyFont="1" applyAlignment="1">
      <alignment horizontal="center" vertical="center"/>
    </xf>
    <xf numFmtId="0" fontId="23" fillId="0" borderId="0" xfId="6" applyFont="1" applyAlignment="1">
      <alignment vertical="center"/>
    </xf>
    <xf numFmtId="0" fontId="4" fillId="8" borderId="47" xfId="6" applyFont="1" applyFill="1" applyBorder="1" applyAlignment="1">
      <alignment horizontal="center"/>
    </xf>
    <xf numFmtId="0" fontId="4" fillId="8" borderId="50" xfId="6" applyFont="1" applyFill="1" applyBorder="1" applyAlignment="1">
      <alignment horizontal="center"/>
    </xf>
    <xf numFmtId="0" fontId="4" fillId="10" borderId="47" xfId="6" applyFont="1" applyFill="1" applyBorder="1" applyAlignment="1">
      <alignment horizontal="center"/>
    </xf>
    <xf numFmtId="0" fontId="4" fillId="10" borderId="50" xfId="6" applyFont="1" applyFill="1" applyBorder="1" applyAlignment="1">
      <alignment horizontal="center"/>
    </xf>
    <xf numFmtId="0" fontId="4" fillId="8" borderId="51" xfId="6" applyFont="1" applyFill="1" applyBorder="1" applyAlignment="1">
      <alignment horizontal="center"/>
    </xf>
    <xf numFmtId="0" fontId="4" fillId="8" borderId="52" xfId="6" applyFont="1" applyFill="1" applyBorder="1" applyAlignment="1">
      <alignment horizontal="center"/>
    </xf>
    <xf numFmtId="0" fontId="4" fillId="10" borderId="51" xfId="6" applyFont="1" applyFill="1" applyBorder="1" applyAlignment="1">
      <alignment horizontal="center"/>
    </xf>
    <xf numFmtId="0" fontId="4" fillId="10" borderId="52" xfId="6" applyFont="1" applyFill="1" applyBorder="1" applyAlignment="1">
      <alignment horizontal="center"/>
    </xf>
    <xf numFmtId="3" fontId="1" fillId="0" borderId="74" xfId="6" applyNumberFormat="1" applyBorder="1" applyAlignment="1">
      <alignment horizontal="right"/>
    </xf>
    <xf numFmtId="165" fontId="4" fillId="10" borderId="53" xfId="6" applyNumberFormat="1" applyFont="1" applyFill="1" applyBorder="1" applyAlignment="1">
      <alignment horizontal="right"/>
    </xf>
    <xf numFmtId="3" fontId="4" fillId="10" borderId="57" xfId="6" applyNumberFormat="1" applyFont="1" applyFill="1" applyBorder="1" applyAlignment="1">
      <alignment horizontal="right"/>
    </xf>
    <xf numFmtId="3" fontId="4" fillId="0" borderId="50" xfId="6" applyNumberFormat="1" applyFont="1" applyBorder="1" applyAlignment="1">
      <alignment horizontal="right"/>
    </xf>
    <xf numFmtId="3" fontId="4" fillId="10" borderId="61" xfId="6" applyNumberFormat="1" applyFont="1" applyFill="1" applyBorder="1" applyAlignment="1">
      <alignment horizontal="right"/>
    </xf>
    <xf numFmtId="2" fontId="1" fillId="8" borderId="62" xfId="6" applyNumberFormat="1" applyFill="1" applyBorder="1" applyAlignment="1">
      <alignment horizontal="right"/>
    </xf>
    <xf numFmtId="2" fontId="1" fillId="8" borderId="61" xfId="6" applyNumberFormat="1" applyFill="1" applyBorder="1" applyAlignment="1">
      <alignment horizontal="right"/>
    </xf>
    <xf numFmtId="2" fontId="4" fillId="0" borderId="61" xfId="6" applyNumberFormat="1" applyFont="1" applyBorder="1" applyAlignment="1">
      <alignment horizontal="right"/>
    </xf>
    <xf numFmtId="3" fontId="4" fillId="10" borderId="63" xfId="6" applyNumberFormat="1" applyFont="1" applyFill="1" applyBorder="1" applyAlignment="1">
      <alignment horizontal="right"/>
    </xf>
    <xf numFmtId="3" fontId="4" fillId="10" borderId="65" xfId="6" applyNumberFormat="1" applyFont="1" applyFill="1" applyBorder="1" applyAlignment="1">
      <alignment horizontal="right"/>
    </xf>
    <xf numFmtId="3" fontId="4" fillId="0" borderId="65" xfId="6" applyNumberFormat="1" applyFont="1" applyBorder="1" applyAlignment="1">
      <alignment horizontal="right"/>
    </xf>
    <xf numFmtId="3" fontId="4" fillId="10" borderId="53" xfId="6" applyNumberFormat="1" applyFont="1" applyFill="1" applyBorder="1" applyAlignment="1">
      <alignment horizontal="right"/>
    </xf>
    <xf numFmtId="3" fontId="4" fillId="0" borderId="57" xfId="6" applyNumberFormat="1" applyFont="1" applyBorder="1" applyAlignment="1">
      <alignment horizontal="right"/>
    </xf>
    <xf numFmtId="3" fontId="4" fillId="10" borderId="49" xfId="6" applyNumberFormat="1" applyFont="1" applyFill="1" applyBorder="1" applyAlignment="1">
      <alignment horizontal="right"/>
    </xf>
    <xf numFmtId="3" fontId="4" fillId="10" borderId="62" xfId="6" applyNumberFormat="1" applyFont="1" applyFill="1" applyBorder="1" applyAlignment="1">
      <alignment horizontal="right"/>
    </xf>
    <xf numFmtId="3" fontId="4" fillId="10" borderId="70" xfId="6" applyNumberFormat="1" applyFont="1" applyFill="1" applyBorder="1" applyAlignment="1">
      <alignment horizontal="right"/>
    </xf>
    <xf numFmtId="3" fontId="4" fillId="0" borderId="70" xfId="6" applyNumberFormat="1" applyFont="1" applyBorder="1" applyAlignment="1">
      <alignment horizontal="right"/>
    </xf>
    <xf numFmtId="3" fontId="4" fillId="10" borderId="64" xfId="6" applyNumberFormat="1" applyFont="1" applyFill="1" applyBorder="1" applyAlignment="1">
      <alignment horizontal="right"/>
    </xf>
    <xf numFmtId="164" fontId="4" fillId="10" borderId="64" xfId="6" applyNumberFormat="1" applyFont="1" applyFill="1" applyBorder="1" applyAlignment="1">
      <alignment horizontal="right"/>
    </xf>
    <xf numFmtId="164" fontId="4" fillId="10" borderId="65" xfId="6" applyNumberFormat="1" applyFont="1" applyFill="1" applyBorder="1" applyAlignment="1">
      <alignment horizontal="right"/>
    </xf>
    <xf numFmtId="3" fontId="4" fillId="0" borderId="63" xfId="6" applyNumberFormat="1" applyFont="1" applyBorder="1" applyAlignment="1">
      <alignment horizontal="right"/>
    </xf>
    <xf numFmtId="164" fontId="4" fillId="10" borderId="61" xfId="6" applyNumberFormat="1" applyFont="1" applyFill="1" applyBorder="1" applyAlignment="1">
      <alignment horizontal="right"/>
    </xf>
    <xf numFmtId="3" fontId="4" fillId="8" borderId="59" xfId="6" applyNumberFormat="1" applyFont="1" applyFill="1" applyBorder="1" applyAlignment="1">
      <alignment horizontal="right"/>
    </xf>
    <xf numFmtId="3" fontId="4" fillId="0" borderId="59" xfId="6" applyNumberFormat="1" applyFont="1" applyBorder="1" applyAlignment="1">
      <alignment horizontal="right"/>
    </xf>
    <xf numFmtId="3" fontId="4" fillId="0" borderId="55" xfId="6" applyNumberFormat="1" applyFont="1" applyBorder="1" applyAlignment="1">
      <alignment horizontal="right"/>
    </xf>
    <xf numFmtId="3" fontId="4" fillId="0" borderId="62" xfId="6" applyNumberFormat="1" applyFont="1" applyBorder="1" applyAlignment="1">
      <alignment horizontal="right"/>
    </xf>
    <xf numFmtId="164" fontId="4" fillId="10" borderId="49" xfId="6" applyNumberFormat="1" applyFont="1" applyFill="1" applyBorder="1" applyAlignment="1">
      <alignment horizontal="right"/>
    </xf>
    <xf numFmtId="3" fontId="4" fillId="8" borderId="28" xfId="6" applyNumberFormat="1" applyFont="1" applyFill="1" applyBorder="1" applyAlignment="1">
      <alignment horizontal="right"/>
    </xf>
    <xf numFmtId="3" fontId="4" fillId="8" borderId="51" xfId="6" applyNumberFormat="1" applyFont="1" applyFill="1" applyBorder="1" applyAlignment="1">
      <alignment horizontal="right"/>
    </xf>
    <xf numFmtId="3" fontId="4" fillId="10" borderId="51" xfId="6" applyNumberFormat="1" applyFont="1" applyFill="1" applyBorder="1" applyAlignment="1">
      <alignment horizontal="right"/>
    </xf>
    <xf numFmtId="164" fontId="4" fillId="10" borderId="73" xfId="6" applyNumberFormat="1" applyFont="1" applyFill="1" applyBorder="1" applyAlignment="1">
      <alignment horizontal="right"/>
    </xf>
    <xf numFmtId="3" fontId="4" fillId="0" borderId="71" xfId="6" applyNumberFormat="1" applyFont="1" applyBorder="1" applyAlignment="1">
      <alignment horizontal="right"/>
    </xf>
    <xf numFmtId="164" fontId="4" fillId="0" borderId="56" xfId="6" applyNumberFormat="1" applyFont="1" applyBorder="1" applyAlignment="1">
      <alignment horizontal="right"/>
    </xf>
    <xf numFmtId="3" fontId="4" fillId="10" borderId="48" xfId="6" applyNumberFormat="1" applyFont="1" applyFill="1" applyBorder="1" applyAlignment="1">
      <alignment horizontal="right"/>
    </xf>
    <xf numFmtId="3" fontId="4" fillId="10" borderId="71" xfId="6" applyNumberFormat="1" applyFont="1" applyFill="1" applyBorder="1" applyAlignment="1">
      <alignment horizontal="right"/>
    </xf>
    <xf numFmtId="164" fontId="4" fillId="10" borderId="56" xfId="6" applyNumberFormat="1" applyFont="1" applyFill="1" applyBorder="1" applyAlignment="1">
      <alignment horizontal="right"/>
    </xf>
    <xf numFmtId="164" fontId="4" fillId="10" borderId="69" xfId="6" applyNumberFormat="1" applyFont="1" applyFill="1" applyBorder="1" applyAlignment="1">
      <alignment horizontal="right"/>
    </xf>
    <xf numFmtId="0" fontId="17" fillId="0" borderId="0" xfId="1" applyFont="1" applyAlignment="1" applyProtection="1">
      <alignment horizontal="right"/>
    </xf>
    <xf numFmtId="0" fontId="1" fillId="11" borderId="0" xfId="0" applyFont="1" applyFill="1" applyAlignment="1" applyProtection="1">
      <alignment horizontal="right" wrapText="1"/>
      <protection locked="0"/>
    </xf>
    <xf numFmtId="0" fontId="67" fillId="0" borderId="0" xfId="6" applyFont="1" applyAlignment="1">
      <alignment horizontal="center"/>
    </xf>
    <xf numFmtId="0" fontId="1" fillId="12" borderId="74" xfId="6" applyFill="1" applyBorder="1" applyAlignment="1">
      <alignment horizontal="left" indent="1"/>
    </xf>
    <xf numFmtId="0" fontId="1" fillId="12" borderId="47" xfId="6" applyFill="1" applyBorder="1" applyAlignment="1">
      <alignment horizontal="center"/>
    </xf>
    <xf numFmtId="0" fontId="1" fillId="12" borderId="19" xfId="6" applyFill="1" applyBorder="1"/>
    <xf numFmtId="0" fontId="37" fillId="13" borderId="47" xfId="6" applyFont="1" applyFill="1" applyBorder="1" applyAlignment="1">
      <alignment horizontal="center"/>
    </xf>
    <xf numFmtId="0" fontId="37" fillId="13" borderId="50" xfId="6" applyFont="1" applyFill="1" applyBorder="1" applyAlignment="1">
      <alignment horizontal="center"/>
    </xf>
    <xf numFmtId="0" fontId="34" fillId="12" borderId="72" xfId="6" applyFont="1" applyFill="1" applyBorder="1" applyAlignment="1">
      <alignment horizontal="left" indent="1"/>
    </xf>
    <xf numFmtId="0" fontId="1" fillId="12" borderId="51" xfId="6" applyFill="1" applyBorder="1" applyAlignment="1">
      <alignment horizontal="center"/>
    </xf>
    <xf numFmtId="0" fontId="1" fillId="12" borderId="52" xfId="6" applyFill="1" applyBorder="1" applyAlignment="1">
      <alignment horizontal="center"/>
    </xf>
    <xf numFmtId="0" fontId="37" fillId="13" borderId="51" xfId="6" applyFont="1" applyFill="1" applyBorder="1" applyAlignment="1">
      <alignment horizontal="center"/>
    </xf>
    <xf numFmtId="0" fontId="37" fillId="13" borderId="52" xfId="6" applyFont="1" applyFill="1" applyBorder="1" applyAlignment="1">
      <alignment horizontal="center"/>
    </xf>
    <xf numFmtId="3" fontId="48" fillId="12" borderId="28" xfId="6" applyNumberFormat="1" applyFont="1" applyFill="1" applyBorder="1" applyAlignment="1">
      <alignment horizontal="center"/>
    </xf>
    <xf numFmtId="3" fontId="1" fillId="12" borderId="69" xfId="6" applyNumberFormat="1" applyFill="1" applyBorder="1" applyAlignment="1">
      <alignment horizontal="center"/>
    </xf>
    <xf numFmtId="3" fontId="1" fillId="12" borderId="28" xfId="6" applyNumberFormat="1" applyFill="1" applyBorder="1" applyAlignment="1">
      <alignment horizontal="center"/>
    </xf>
    <xf numFmtId="0" fontId="1" fillId="12" borderId="53" xfId="6" applyFill="1" applyBorder="1" applyAlignment="1">
      <alignment horizontal="center"/>
    </xf>
    <xf numFmtId="3" fontId="1" fillId="13" borderId="74" xfId="6" applyNumberFormat="1" applyFill="1" applyBorder="1" applyAlignment="1">
      <alignment horizontal="right"/>
    </xf>
    <xf numFmtId="3" fontId="1" fillId="13" borderId="40" xfId="6" applyNumberFormat="1" applyFill="1" applyBorder="1" applyAlignment="1">
      <alignment horizontal="right"/>
    </xf>
    <xf numFmtId="3" fontId="1" fillId="13" borderId="47" xfId="6" applyNumberFormat="1" applyFill="1" applyBorder="1" applyAlignment="1">
      <alignment horizontal="right"/>
    </xf>
    <xf numFmtId="3" fontId="1" fillId="13" borderId="0" xfId="6" applyNumberFormat="1" applyFill="1" applyAlignment="1" applyProtection="1">
      <alignment horizontal="right"/>
      <protection locked="0"/>
    </xf>
    <xf numFmtId="3" fontId="1" fillId="13" borderId="47" xfId="6" applyNumberFormat="1" applyFill="1" applyBorder="1" applyAlignment="1" applyProtection="1">
      <alignment horizontal="right"/>
      <protection locked="0"/>
    </xf>
    <xf numFmtId="3" fontId="1" fillId="13" borderId="54" xfId="6" applyNumberFormat="1" applyFill="1" applyBorder="1" applyAlignment="1" applyProtection="1">
      <alignment horizontal="right"/>
      <protection locked="0"/>
    </xf>
    <xf numFmtId="4" fontId="4" fillId="13" borderId="53" xfId="6" applyNumberFormat="1" applyFont="1" applyFill="1" applyBorder="1" applyAlignment="1">
      <alignment horizontal="right"/>
    </xf>
    <xf numFmtId="4" fontId="4" fillId="13" borderId="57" xfId="6" applyNumberFormat="1" applyFont="1" applyFill="1" applyBorder="1" applyAlignment="1">
      <alignment horizontal="right"/>
    </xf>
    <xf numFmtId="4" fontId="1" fillId="0" borderId="0" xfId="6" applyNumberFormat="1" applyAlignment="1">
      <alignment horizontal="right"/>
    </xf>
    <xf numFmtId="3" fontId="1" fillId="13" borderId="56" xfId="6" applyNumberFormat="1" applyFill="1" applyBorder="1" applyAlignment="1">
      <alignment horizontal="right"/>
    </xf>
    <xf numFmtId="4" fontId="1" fillId="13" borderId="58" xfId="6" applyNumberFormat="1" applyFill="1" applyBorder="1" applyAlignment="1">
      <alignment horizontal="right"/>
    </xf>
    <xf numFmtId="4" fontId="1" fillId="13" borderId="59" xfId="6" applyNumberFormat="1" applyFill="1" applyBorder="1" applyAlignment="1">
      <alignment horizontal="right"/>
    </xf>
    <xf numFmtId="4" fontId="1" fillId="13" borderId="60" xfId="6" applyNumberFormat="1" applyFill="1" applyBorder="1" applyAlignment="1" applyProtection="1">
      <alignment horizontal="right"/>
      <protection locked="0"/>
    </xf>
    <xf numFmtId="4" fontId="1" fillId="13" borderId="59" xfId="6" applyNumberFormat="1" applyFill="1" applyBorder="1" applyAlignment="1" applyProtection="1">
      <alignment horizontal="right"/>
      <protection locked="0"/>
    </xf>
    <xf numFmtId="4" fontId="4" fillId="13" borderId="59" xfId="6" applyNumberFormat="1" applyFont="1" applyFill="1" applyBorder="1" applyAlignment="1">
      <alignment horizontal="right"/>
    </xf>
    <xf numFmtId="4" fontId="4" fillId="13" borderId="61" xfId="6" applyNumberFormat="1" applyFont="1" applyFill="1" applyBorder="1" applyAlignment="1">
      <alignment horizontal="right"/>
    </xf>
    <xf numFmtId="4" fontId="1" fillId="13" borderId="62" xfId="6" applyNumberFormat="1" applyFill="1" applyBorder="1" applyAlignment="1">
      <alignment horizontal="right"/>
    </xf>
    <xf numFmtId="3" fontId="1" fillId="13" borderId="66" xfId="6" applyNumberFormat="1" applyFill="1" applyBorder="1" applyAlignment="1">
      <alignment horizontal="right"/>
    </xf>
    <xf numFmtId="3" fontId="4" fillId="13" borderId="40" xfId="6" applyNumberFormat="1" applyFont="1" applyFill="1" applyBorder="1" applyAlignment="1">
      <alignment horizontal="right"/>
    </xf>
    <xf numFmtId="3" fontId="1" fillId="13" borderId="55" xfId="6" applyNumberFormat="1" applyFill="1" applyBorder="1" applyAlignment="1">
      <alignment horizontal="right"/>
    </xf>
    <xf numFmtId="3" fontId="1" fillId="13" borderId="7" xfId="6" applyNumberFormat="1" applyFill="1" applyBorder="1" applyAlignment="1" applyProtection="1">
      <alignment horizontal="right"/>
      <protection locked="0"/>
    </xf>
    <xf numFmtId="3" fontId="1" fillId="13" borderId="63" xfId="6" applyNumberFormat="1" applyFill="1" applyBorder="1" applyAlignment="1" applyProtection="1">
      <alignment horizontal="right"/>
      <protection locked="0"/>
    </xf>
    <xf numFmtId="3" fontId="4" fillId="13" borderId="63" xfId="6" applyNumberFormat="1" applyFont="1" applyFill="1" applyBorder="1" applyAlignment="1">
      <alignment horizontal="right"/>
    </xf>
    <xf numFmtId="3" fontId="4" fillId="13" borderId="65" xfId="6" applyNumberFormat="1" applyFont="1" applyFill="1" applyBorder="1" applyAlignment="1">
      <alignment horizontal="right"/>
    </xf>
    <xf numFmtId="3" fontId="4" fillId="13" borderId="66" xfId="6" applyNumberFormat="1" applyFont="1" applyFill="1" applyBorder="1" applyAlignment="1">
      <alignment horizontal="right"/>
    </xf>
    <xf numFmtId="3" fontId="1" fillId="13" borderId="63" xfId="6" applyNumberFormat="1" applyFill="1" applyBorder="1" applyAlignment="1">
      <alignment horizontal="right"/>
    </xf>
    <xf numFmtId="3" fontId="1" fillId="13" borderId="41" xfId="6" applyNumberFormat="1" applyFill="1" applyBorder="1" applyAlignment="1">
      <alignment horizontal="right"/>
    </xf>
    <xf numFmtId="3" fontId="4" fillId="13" borderId="67" xfId="6" applyNumberFormat="1" applyFont="1" applyFill="1" applyBorder="1" applyAlignment="1">
      <alignment horizontal="right"/>
    </xf>
    <xf numFmtId="3" fontId="1" fillId="13" borderId="53" xfId="6" applyNumberFormat="1" applyFill="1" applyBorder="1" applyAlignment="1">
      <alignment horizontal="right"/>
    </xf>
    <xf numFmtId="3" fontId="4" fillId="13" borderId="53" xfId="6" applyNumberFormat="1" applyFont="1" applyFill="1" applyBorder="1" applyAlignment="1">
      <alignment horizontal="right"/>
    </xf>
    <xf numFmtId="3" fontId="4" fillId="13" borderId="57" xfId="6" applyNumberFormat="1" applyFont="1" applyFill="1" applyBorder="1" applyAlignment="1">
      <alignment horizontal="right"/>
    </xf>
    <xf numFmtId="3" fontId="1" fillId="13" borderId="59" xfId="6" applyNumberFormat="1" applyFill="1" applyBorder="1" applyAlignment="1">
      <alignment horizontal="right"/>
    </xf>
    <xf numFmtId="0" fontId="34" fillId="13" borderId="68" xfId="6" applyFont="1" applyFill="1" applyBorder="1" applyAlignment="1">
      <alignment horizontal="left" indent="1"/>
    </xf>
    <xf numFmtId="3" fontId="4" fillId="13" borderId="69" xfId="6" applyNumberFormat="1" applyFont="1" applyFill="1" applyBorder="1" applyAlignment="1">
      <alignment horizontal="center"/>
    </xf>
    <xf numFmtId="3" fontId="4" fillId="13" borderId="68" xfId="6" applyNumberFormat="1" applyFont="1" applyFill="1" applyBorder="1" applyAlignment="1">
      <alignment horizontal="right"/>
    </xf>
    <xf numFmtId="3" fontId="4" fillId="13" borderId="69" xfId="6" applyNumberFormat="1" applyFont="1" applyFill="1" applyBorder="1" applyAlignment="1">
      <alignment horizontal="right"/>
    </xf>
    <xf numFmtId="3" fontId="4" fillId="13" borderId="49" xfId="6" applyNumberFormat="1" applyFont="1" applyFill="1" applyBorder="1" applyAlignment="1">
      <alignment horizontal="right"/>
    </xf>
    <xf numFmtId="3" fontId="1" fillId="13" borderId="62" xfId="6" applyNumberFormat="1" applyFill="1" applyBorder="1" applyAlignment="1">
      <alignment horizontal="right"/>
    </xf>
    <xf numFmtId="3" fontId="1" fillId="13" borderId="76" xfId="6" applyNumberFormat="1" applyFill="1" applyBorder="1" applyAlignment="1" applyProtection="1">
      <alignment horizontal="right"/>
      <protection locked="0"/>
    </xf>
    <xf numFmtId="3" fontId="1" fillId="13" borderId="62" xfId="6" applyNumberFormat="1" applyFill="1" applyBorder="1" applyAlignment="1" applyProtection="1">
      <alignment horizontal="right"/>
      <protection locked="0"/>
    </xf>
    <xf numFmtId="3" fontId="4" fillId="13" borderId="62" xfId="6" applyNumberFormat="1" applyFont="1" applyFill="1" applyBorder="1" applyAlignment="1">
      <alignment horizontal="right"/>
    </xf>
    <xf numFmtId="3" fontId="4" fillId="13" borderId="70" xfId="6" applyNumberFormat="1" applyFont="1" applyFill="1" applyBorder="1" applyAlignment="1">
      <alignment horizontal="right"/>
    </xf>
    <xf numFmtId="3" fontId="1" fillId="13" borderId="71" xfId="6" applyNumberFormat="1" applyFill="1" applyBorder="1" applyAlignment="1">
      <alignment horizontal="right"/>
    </xf>
    <xf numFmtId="3" fontId="1" fillId="13" borderId="71" xfId="6" applyNumberFormat="1" applyFill="1" applyBorder="1" applyAlignment="1" applyProtection="1">
      <alignment horizontal="right"/>
      <protection locked="0"/>
    </xf>
    <xf numFmtId="3" fontId="1" fillId="13" borderId="56" xfId="6" applyNumberFormat="1" applyFill="1" applyBorder="1" applyAlignment="1" applyProtection="1">
      <alignment horizontal="right"/>
      <protection locked="0"/>
    </xf>
    <xf numFmtId="3" fontId="4" fillId="13" borderId="64" xfId="6" applyNumberFormat="1" applyFont="1" applyFill="1" applyBorder="1" applyAlignment="1">
      <alignment horizontal="right"/>
    </xf>
    <xf numFmtId="164" fontId="4" fillId="13" borderId="64" xfId="6" applyNumberFormat="1" applyFont="1" applyFill="1" applyBorder="1" applyAlignment="1">
      <alignment horizontal="right"/>
    </xf>
    <xf numFmtId="3" fontId="1" fillId="13" borderId="66" xfId="6" applyNumberFormat="1" applyFill="1" applyBorder="1" applyAlignment="1" applyProtection="1">
      <alignment horizontal="right"/>
      <protection locked="0"/>
    </xf>
    <xf numFmtId="164" fontId="4" fillId="13" borderId="65" xfId="6" applyNumberFormat="1" applyFont="1" applyFill="1" applyBorder="1" applyAlignment="1">
      <alignment horizontal="right"/>
    </xf>
    <xf numFmtId="3" fontId="1" fillId="13" borderId="72" xfId="6" applyNumberFormat="1" applyFill="1" applyBorder="1" applyAlignment="1">
      <alignment horizontal="right"/>
    </xf>
    <xf numFmtId="3" fontId="1" fillId="13" borderId="58" xfId="6" applyNumberFormat="1" applyFill="1" applyBorder="1" applyAlignment="1" applyProtection="1">
      <alignment horizontal="right"/>
      <protection locked="0"/>
    </xf>
    <xf numFmtId="3" fontId="1" fillId="13" borderId="72" xfId="6" applyNumberFormat="1" applyFill="1" applyBorder="1" applyAlignment="1" applyProtection="1">
      <alignment horizontal="right"/>
      <protection locked="0"/>
    </xf>
    <xf numFmtId="3" fontId="1" fillId="13" borderId="59" xfId="6" applyNumberFormat="1" applyFill="1" applyBorder="1" applyAlignment="1" applyProtection="1">
      <alignment horizontal="right"/>
      <protection locked="0"/>
    </xf>
    <xf numFmtId="3" fontId="4" fillId="13" borderId="61" xfId="6" applyNumberFormat="1" applyFont="1" applyFill="1" applyBorder="1" applyAlignment="1">
      <alignment horizontal="right"/>
    </xf>
    <xf numFmtId="164" fontId="4" fillId="13" borderId="61" xfId="6" applyNumberFormat="1" applyFont="1" applyFill="1" applyBorder="1" applyAlignment="1">
      <alignment horizontal="right"/>
    </xf>
    <xf numFmtId="3" fontId="1" fillId="13" borderId="40" xfId="6" applyNumberFormat="1" applyFill="1" applyBorder="1" applyAlignment="1" applyProtection="1">
      <alignment horizontal="right"/>
      <protection locked="0"/>
    </xf>
    <xf numFmtId="3" fontId="1" fillId="13" borderId="67" xfId="6" applyNumberFormat="1" applyFill="1" applyBorder="1" applyAlignment="1" applyProtection="1">
      <alignment horizontal="right"/>
      <protection locked="0"/>
    </xf>
    <xf numFmtId="3" fontId="1" fillId="13" borderId="41" xfId="6" applyNumberFormat="1" applyFill="1" applyBorder="1" applyAlignment="1" applyProtection="1">
      <alignment horizontal="right"/>
      <protection locked="0"/>
    </xf>
    <xf numFmtId="0" fontId="54" fillId="13" borderId="68" xfId="6" applyFont="1" applyFill="1" applyBorder="1" applyAlignment="1">
      <alignment horizontal="left" indent="1"/>
    </xf>
    <xf numFmtId="164" fontId="4" fillId="13" borderId="49" xfId="6" applyNumberFormat="1" applyFont="1" applyFill="1" applyBorder="1" applyAlignment="1">
      <alignment horizontal="right"/>
    </xf>
    <xf numFmtId="3" fontId="1" fillId="13" borderId="55" xfId="6" applyNumberFormat="1" applyFill="1" applyBorder="1" applyAlignment="1" applyProtection="1">
      <alignment horizontal="right"/>
      <protection locked="0"/>
    </xf>
    <xf numFmtId="3" fontId="4" fillId="13" borderId="28" xfId="6" applyNumberFormat="1" applyFont="1" applyFill="1" applyBorder="1" applyAlignment="1">
      <alignment horizontal="right"/>
    </xf>
    <xf numFmtId="3" fontId="4" fillId="13" borderId="51" xfId="6" applyNumberFormat="1" applyFont="1" applyFill="1" applyBorder="1" applyAlignment="1">
      <alignment horizontal="right"/>
    </xf>
    <xf numFmtId="3" fontId="4" fillId="13" borderId="23" xfId="6" applyNumberFormat="1" applyFont="1" applyFill="1" applyBorder="1" applyAlignment="1">
      <alignment horizontal="right"/>
    </xf>
    <xf numFmtId="164" fontId="4" fillId="13" borderId="73" xfId="6" applyNumberFormat="1" applyFont="1" applyFill="1" applyBorder="1" applyAlignment="1">
      <alignment horizontal="right"/>
    </xf>
    <xf numFmtId="0" fontId="54" fillId="13" borderId="74" xfId="6" applyFont="1" applyFill="1" applyBorder="1" applyAlignment="1">
      <alignment horizontal="left" indent="1"/>
    </xf>
    <xf numFmtId="3" fontId="4" fillId="13" borderId="48" xfId="6" applyNumberFormat="1" applyFont="1" applyFill="1" applyBorder="1" applyAlignment="1">
      <alignment horizontal="right"/>
    </xf>
    <xf numFmtId="3" fontId="4" fillId="13" borderId="71" xfId="6" applyNumberFormat="1" applyFont="1" applyFill="1" applyBorder="1" applyAlignment="1">
      <alignment horizontal="right"/>
    </xf>
    <xf numFmtId="164" fontId="4" fillId="13" borderId="56" xfId="6" applyNumberFormat="1" applyFont="1" applyFill="1" applyBorder="1" applyAlignment="1">
      <alignment horizontal="right"/>
    </xf>
    <xf numFmtId="3" fontId="55" fillId="13" borderId="69" xfId="6" applyNumberFormat="1" applyFont="1" applyFill="1" applyBorder="1" applyAlignment="1">
      <alignment horizontal="right"/>
    </xf>
    <xf numFmtId="3" fontId="55" fillId="13" borderId="48" xfId="6" applyNumberFormat="1" applyFont="1" applyFill="1" applyBorder="1" applyAlignment="1">
      <alignment horizontal="right"/>
    </xf>
    <xf numFmtId="3" fontId="55" fillId="13" borderId="71" xfId="6" applyNumberFormat="1" applyFont="1" applyFill="1" applyBorder="1" applyAlignment="1">
      <alignment horizontal="right"/>
    </xf>
    <xf numFmtId="3" fontId="55" fillId="13" borderId="49" xfId="6" applyNumberFormat="1" applyFont="1" applyFill="1" applyBorder="1" applyAlignment="1">
      <alignment horizontal="right"/>
    </xf>
    <xf numFmtId="0" fontId="54" fillId="13" borderId="72" xfId="6" applyFont="1" applyFill="1" applyBorder="1" applyAlignment="1">
      <alignment horizontal="left" indent="1"/>
    </xf>
    <xf numFmtId="3" fontId="4" fillId="13" borderId="51" xfId="6" applyNumberFormat="1" applyFont="1" applyFill="1" applyBorder="1" applyAlignment="1">
      <alignment horizontal="center"/>
    </xf>
    <xf numFmtId="164" fontId="4" fillId="13" borderId="69" xfId="6" applyNumberFormat="1" applyFont="1" applyFill="1" applyBorder="1" applyAlignment="1">
      <alignment horizontal="right"/>
    </xf>
    <xf numFmtId="0" fontId="42" fillId="0" borderId="0" xfId="1" applyFont="1" applyAlignment="1" applyProtection="1">
      <alignment horizontal="right" vertical="center"/>
    </xf>
    <xf numFmtId="0" fontId="35" fillId="11" borderId="0" xfId="0" applyFont="1" applyFill="1" applyAlignment="1" applyProtection="1">
      <alignment horizontal="left" vertical="center" wrapText="1" indent="1"/>
      <protection locked="0"/>
    </xf>
    <xf numFmtId="0" fontId="35" fillId="12" borderId="19" xfId="6" applyFont="1" applyFill="1" applyBorder="1" applyAlignment="1">
      <alignment horizontal="center" vertical="center"/>
    </xf>
    <xf numFmtId="0" fontId="37" fillId="13" borderId="47" xfId="6" applyFont="1" applyFill="1" applyBorder="1" applyAlignment="1">
      <alignment horizontal="center" vertical="center"/>
    </xf>
    <xf numFmtId="0" fontId="37" fillId="13" borderId="50" xfId="6" applyFont="1" applyFill="1" applyBorder="1" applyAlignment="1">
      <alignment horizontal="center" vertical="center"/>
    </xf>
    <xf numFmtId="0" fontId="37" fillId="12" borderId="47" xfId="6" applyFont="1" applyFill="1" applyBorder="1" applyAlignment="1">
      <alignment horizontal="center" vertical="center"/>
    </xf>
    <xf numFmtId="0" fontId="35" fillId="12" borderId="52" xfId="6" applyFont="1" applyFill="1" applyBorder="1" applyAlignment="1">
      <alignment horizontal="center" vertical="center"/>
    </xf>
    <xf numFmtId="0" fontId="37" fillId="13" borderId="51" xfId="6" applyFont="1" applyFill="1" applyBorder="1" applyAlignment="1">
      <alignment horizontal="center" vertical="center"/>
    </xf>
    <xf numFmtId="0" fontId="37" fillId="13" borderId="52" xfId="6" applyFont="1" applyFill="1" applyBorder="1" applyAlignment="1">
      <alignment horizontal="center" vertical="center"/>
    </xf>
    <xf numFmtId="3" fontId="37" fillId="12" borderId="28" xfId="6" applyNumberFormat="1" applyFont="1" applyFill="1" applyBorder="1" applyAlignment="1">
      <alignment horizontal="center" vertical="center"/>
    </xf>
    <xf numFmtId="3" fontId="37" fillId="12" borderId="47" xfId="6" applyNumberFormat="1" applyFont="1" applyFill="1" applyBorder="1" applyAlignment="1">
      <alignment horizontal="center" vertical="center"/>
    </xf>
    <xf numFmtId="3" fontId="37" fillId="12" borderId="0" xfId="6" applyNumberFormat="1" applyFont="1" applyFill="1" applyAlignment="1">
      <alignment horizontal="center" vertical="center"/>
    </xf>
    <xf numFmtId="0" fontId="37" fillId="12" borderId="53" xfId="6" applyFont="1" applyFill="1" applyBorder="1" applyAlignment="1">
      <alignment horizontal="center" vertical="center"/>
    </xf>
    <xf numFmtId="0" fontId="37" fillId="12" borderId="51" xfId="6" applyFont="1" applyFill="1" applyBorder="1" applyAlignment="1">
      <alignment horizontal="center" vertical="center"/>
    </xf>
    <xf numFmtId="1" fontId="1" fillId="13" borderId="50" xfId="6" applyNumberFormat="1" applyFill="1" applyBorder="1" applyAlignment="1">
      <alignment horizontal="right" vertical="center"/>
    </xf>
    <xf numFmtId="1" fontId="1" fillId="13" borderId="40" xfId="6" applyNumberFormat="1" applyFill="1" applyBorder="1" applyAlignment="1">
      <alignment horizontal="right"/>
    </xf>
    <xf numFmtId="1" fontId="1" fillId="0" borderId="56" xfId="6" applyNumberFormat="1" applyBorder="1" applyAlignment="1">
      <alignment horizontal="right" vertical="center"/>
    </xf>
    <xf numFmtId="1" fontId="1" fillId="13" borderId="74" xfId="6" applyNumberFormat="1" applyFill="1" applyBorder="1" applyAlignment="1">
      <alignment vertical="center"/>
    </xf>
    <xf numFmtId="1" fontId="1" fillId="13" borderId="71" xfId="6" applyNumberFormat="1" applyFill="1" applyBorder="1" applyAlignment="1" applyProtection="1">
      <alignment horizontal="right" vertical="center"/>
      <protection locked="0"/>
    </xf>
    <xf numFmtId="1" fontId="1" fillId="13" borderId="56" xfId="6" applyNumberFormat="1" applyFill="1" applyBorder="1" applyAlignment="1" applyProtection="1">
      <alignment horizontal="right" vertical="center"/>
      <protection locked="0"/>
    </xf>
    <xf numFmtId="1" fontId="1" fillId="13" borderId="64" xfId="6" applyNumberFormat="1" applyFill="1" applyBorder="1" applyAlignment="1" applyProtection="1">
      <alignment horizontal="right" vertical="center"/>
      <protection locked="0"/>
    </xf>
    <xf numFmtId="165" fontId="4" fillId="13" borderId="57" xfId="6" applyNumberFormat="1" applyFont="1" applyFill="1" applyBorder="1" applyAlignment="1">
      <alignment horizontal="right" vertical="center"/>
    </xf>
    <xf numFmtId="3" fontId="4" fillId="13" borderId="57" xfId="6" applyNumberFormat="1" applyFont="1" applyFill="1" applyBorder="1" applyAlignment="1">
      <alignment horizontal="right" vertical="center"/>
    </xf>
    <xf numFmtId="3" fontId="1" fillId="13" borderId="56" xfId="6" applyNumberFormat="1" applyFill="1" applyBorder="1" applyAlignment="1">
      <alignment horizontal="right" vertical="center"/>
    </xf>
    <xf numFmtId="2" fontId="1" fillId="13" borderId="61" xfId="6" applyNumberFormat="1" applyFill="1" applyBorder="1" applyAlignment="1">
      <alignment horizontal="right" vertical="center"/>
    </xf>
    <xf numFmtId="2" fontId="1" fillId="13" borderId="58" xfId="6" applyNumberFormat="1" applyFill="1" applyBorder="1" applyAlignment="1">
      <alignment horizontal="right"/>
    </xf>
    <xf numFmtId="2" fontId="1" fillId="0" borderId="59" xfId="6" applyNumberFormat="1" applyBorder="1" applyAlignment="1">
      <alignment horizontal="right" vertical="center"/>
    </xf>
    <xf numFmtId="2" fontId="1" fillId="13" borderId="58" xfId="6" applyNumberFormat="1" applyFill="1" applyBorder="1" applyAlignment="1">
      <alignment horizontal="right" vertical="center"/>
    </xf>
    <xf numFmtId="2" fontId="1" fillId="13" borderId="67" xfId="6" applyNumberFormat="1" applyFill="1" applyBorder="1" applyAlignment="1" applyProtection="1">
      <alignment horizontal="right" vertical="center"/>
      <protection locked="0"/>
    </xf>
    <xf numFmtId="2" fontId="1" fillId="13" borderId="62" xfId="6" applyNumberFormat="1" applyFill="1" applyBorder="1" applyAlignment="1" applyProtection="1">
      <alignment horizontal="right" vertical="center"/>
      <protection locked="0"/>
    </xf>
    <xf numFmtId="2" fontId="1" fillId="13" borderId="70" xfId="6" applyNumberFormat="1" applyFill="1" applyBorder="1" applyAlignment="1" applyProtection="1">
      <alignment horizontal="right" vertical="center"/>
      <protection locked="0"/>
    </xf>
    <xf numFmtId="165" fontId="4" fillId="13" borderId="61" xfId="6" applyNumberFormat="1" applyFont="1" applyFill="1" applyBorder="1" applyAlignment="1">
      <alignment horizontal="right" vertical="center"/>
    </xf>
    <xf numFmtId="3" fontId="4" fillId="13" borderId="61" xfId="6" applyNumberFormat="1" applyFont="1" applyFill="1" applyBorder="1" applyAlignment="1">
      <alignment horizontal="right" vertical="center"/>
    </xf>
    <xf numFmtId="4" fontId="1" fillId="13" borderId="62" xfId="6" applyNumberFormat="1" applyFill="1" applyBorder="1" applyAlignment="1">
      <alignment horizontal="right" vertical="center"/>
    </xf>
    <xf numFmtId="3" fontId="1" fillId="13" borderId="65" xfId="6" applyNumberFormat="1" applyFill="1" applyBorder="1" applyAlignment="1">
      <alignment horizontal="right" vertical="center"/>
    </xf>
    <xf numFmtId="3" fontId="1" fillId="13" borderId="40" xfId="6" applyNumberFormat="1" applyFill="1" applyBorder="1" applyAlignment="1">
      <alignment horizontal="right" vertical="center"/>
    </xf>
    <xf numFmtId="3" fontId="1" fillId="13" borderId="71" xfId="6" applyNumberFormat="1" applyFill="1" applyBorder="1" applyAlignment="1" applyProtection="1">
      <alignment horizontal="right" vertical="center"/>
      <protection locked="0"/>
    </xf>
    <xf numFmtId="3" fontId="1" fillId="13" borderId="56" xfId="6" applyNumberFormat="1" applyFill="1" applyBorder="1" applyAlignment="1" applyProtection="1">
      <alignment horizontal="right" vertical="center"/>
      <protection locked="0"/>
    </xf>
    <xf numFmtId="3" fontId="4" fillId="13" borderId="65" xfId="6" applyNumberFormat="1" applyFont="1" applyFill="1" applyBorder="1" applyAlignment="1">
      <alignment horizontal="right" vertical="center"/>
    </xf>
    <xf numFmtId="3" fontId="1" fillId="13" borderId="66" xfId="6" applyNumberFormat="1" applyFill="1" applyBorder="1" applyAlignment="1">
      <alignment horizontal="right" vertical="center"/>
    </xf>
    <xf numFmtId="3" fontId="1" fillId="13" borderId="66" xfId="6" applyNumberFormat="1" applyFill="1" applyBorder="1" applyAlignment="1" applyProtection="1">
      <alignment horizontal="right" vertical="center"/>
      <protection locked="0"/>
    </xf>
    <xf numFmtId="3" fontId="1" fillId="13" borderId="63" xfId="6" applyNumberFormat="1" applyFill="1" applyBorder="1" applyAlignment="1" applyProtection="1">
      <alignment horizontal="right" vertical="center"/>
      <protection locked="0"/>
    </xf>
    <xf numFmtId="3" fontId="1" fillId="13" borderId="63" xfId="6" applyNumberFormat="1" applyFill="1" applyBorder="1" applyAlignment="1">
      <alignment horizontal="right" vertical="center"/>
    </xf>
    <xf numFmtId="3" fontId="1" fillId="13" borderId="57" xfId="6" applyNumberFormat="1" applyFill="1" applyBorder="1" applyAlignment="1">
      <alignment horizontal="right" vertical="center"/>
    </xf>
    <xf numFmtId="3" fontId="1" fillId="13" borderId="67" xfId="6" applyNumberFormat="1" applyFill="1" applyBorder="1" applyAlignment="1">
      <alignment horizontal="right"/>
    </xf>
    <xf numFmtId="3" fontId="1" fillId="13" borderId="67" xfId="6" applyNumberFormat="1" applyFill="1" applyBorder="1" applyAlignment="1">
      <alignment horizontal="right" vertical="center"/>
    </xf>
    <xf numFmtId="3" fontId="1" fillId="13" borderId="59" xfId="6" applyNumberFormat="1" applyFill="1" applyBorder="1" applyAlignment="1" applyProtection="1">
      <alignment horizontal="right" vertical="center"/>
      <protection locked="0"/>
    </xf>
    <xf numFmtId="3" fontId="1" fillId="13" borderId="59" xfId="6" applyNumberFormat="1" applyFill="1" applyBorder="1" applyAlignment="1">
      <alignment horizontal="right" vertical="center"/>
    </xf>
    <xf numFmtId="0" fontId="34" fillId="13" borderId="69" xfId="6" applyFont="1" applyFill="1" applyBorder="1" applyAlignment="1">
      <alignment horizontal="left" vertical="center" indent="1"/>
    </xf>
    <xf numFmtId="3" fontId="4" fillId="13" borderId="48" xfId="6" applyNumberFormat="1" applyFont="1" applyFill="1" applyBorder="1" applyAlignment="1">
      <alignment horizontal="center" vertical="center"/>
    </xf>
    <xf numFmtId="3" fontId="4" fillId="13" borderId="69" xfId="6" applyNumberFormat="1" applyFont="1" applyFill="1" applyBorder="1" applyAlignment="1">
      <alignment horizontal="right" vertical="center"/>
    </xf>
    <xf numFmtId="3" fontId="4" fillId="13" borderId="68" xfId="6" applyNumberFormat="1" applyFont="1" applyFill="1" applyBorder="1" applyAlignment="1">
      <alignment horizontal="right" vertical="center"/>
    </xf>
    <xf numFmtId="3" fontId="4" fillId="13" borderId="49" xfId="6" applyNumberFormat="1" applyFont="1" applyFill="1" applyBorder="1" applyAlignment="1">
      <alignment horizontal="right" vertical="center"/>
    </xf>
    <xf numFmtId="3" fontId="1" fillId="13" borderId="41" xfId="6" applyNumberFormat="1" applyFill="1" applyBorder="1" applyAlignment="1">
      <alignment horizontal="right" vertical="center"/>
    </xf>
    <xf numFmtId="3" fontId="1" fillId="13" borderId="55" xfId="6" applyNumberFormat="1" applyFill="1" applyBorder="1" applyAlignment="1">
      <alignment horizontal="right" vertical="center"/>
    </xf>
    <xf numFmtId="3" fontId="1" fillId="13" borderId="70" xfId="6" applyNumberFormat="1" applyFill="1" applyBorder="1" applyAlignment="1">
      <alignment horizontal="right" vertical="center"/>
    </xf>
    <xf numFmtId="3" fontId="1" fillId="13" borderId="58" xfId="6" applyNumberFormat="1" applyFill="1" applyBorder="1" applyAlignment="1" applyProtection="1">
      <alignment horizontal="right" vertical="center"/>
      <protection locked="0"/>
    </xf>
    <xf numFmtId="3" fontId="4" fillId="13" borderId="70" xfId="6" applyNumberFormat="1" applyFont="1" applyFill="1" applyBorder="1" applyAlignment="1">
      <alignment horizontal="right" vertical="center"/>
    </xf>
    <xf numFmtId="3" fontId="1" fillId="13" borderId="62" xfId="6" applyNumberFormat="1" applyFill="1" applyBorder="1" applyAlignment="1">
      <alignment horizontal="right" vertical="center"/>
    </xf>
    <xf numFmtId="0" fontId="34" fillId="0" borderId="56" xfId="6" applyFont="1" applyBorder="1" applyAlignment="1">
      <alignment horizontal="left" vertical="center" indent="1"/>
    </xf>
    <xf numFmtId="3" fontId="4" fillId="13" borderId="56" xfId="6" applyNumberFormat="1" applyFont="1" applyFill="1" applyBorder="1" applyAlignment="1">
      <alignment horizontal="right" vertical="center"/>
    </xf>
    <xf numFmtId="164" fontId="4" fillId="13" borderId="56" xfId="6" applyNumberFormat="1" applyFont="1" applyFill="1" applyBorder="1" applyAlignment="1">
      <alignment horizontal="right" vertical="center"/>
    </xf>
    <xf numFmtId="3" fontId="1" fillId="13" borderId="55" xfId="6" applyNumberFormat="1" applyFill="1" applyBorder="1" applyAlignment="1" applyProtection="1">
      <alignment horizontal="right" vertical="center"/>
      <protection locked="0"/>
    </xf>
    <xf numFmtId="3" fontId="4" fillId="13" borderId="63" xfId="6" applyNumberFormat="1" applyFont="1" applyFill="1" applyBorder="1" applyAlignment="1">
      <alignment horizontal="right" vertical="center"/>
    </xf>
    <xf numFmtId="164" fontId="4" fillId="13" borderId="63" xfId="6" applyNumberFormat="1" applyFont="1" applyFill="1" applyBorder="1" applyAlignment="1">
      <alignment horizontal="right" vertical="center"/>
    </xf>
    <xf numFmtId="3" fontId="1" fillId="13" borderId="72" xfId="6" applyNumberFormat="1" applyFill="1" applyBorder="1" applyAlignment="1" applyProtection="1">
      <alignment horizontal="right" vertical="center"/>
      <protection locked="0"/>
    </xf>
    <xf numFmtId="3" fontId="1" fillId="13" borderId="51" xfId="6" applyNumberFormat="1" applyFill="1" applyBorder="1" applyAlignment="1" applyProtection="1">
      <alignment horizontal="right" vertical="center"/>
      <protection locked="0"/>
    </xf>
    <xf numFmtId="3" fontId="4" fillId="13" borderId="59" xfId="6" applyNumberFormat="1" applyFont="1" applyFill="1" applyBorder="1" applyAlignment="1">
      <alignment horizontal="right" vertical="center"/>
    </xf>
    <xf numFmtId="164" fontId="4" fillId="13" borderId="59" xfId="6" applyNumberFormat="1" applyFont="1" applyFill="1" applyBorder="1" applyAlignment="1">
      <alignment horizontal="right" vertical="center"/>
    </xf>
    <xf numFmtId="3" fontId="1" fillId="13" borderId="40" xfId="6" applyNumberFormat="1" applyFill="1" applyBorder="1" applyAlignment="1" applyProtection="1">
      <alignment horizontal="right" vertical="center"/>
      <protection locked="0"/>
    </xf>
    <xf numFmtId="3" fontId="4" fillId="13" borderId="55" xfId="6" applyNumberFormat="1" applyFont="1" applyFill="1" applyBorder="1" applyAlignment="1">
      <alignment horizontal="right" vertical="center"/>
    </xf>
    <xf numFmtId="164" fontId="4" fillId="13" borderId="55" xfId="6" applyNumberFormat="1" applyFont="1" applyFill="1" applyBorder="1" applyAlignment="1">
      <alignment horizontal="right" vertical="center"/>
    </xf>
    <xf numFmtId="3" fontId="1" fillId="13" borderId="41" xfId="6" applyNumberFormat="1" applyFill="1" applyBorder="1" applyAlignment="1" applyProtection="1">
      <alignment horizontal="right" vertical="center"/>
      <protection locked="0"/>
    </xf>
    <xf numFmtId="0" fontId="54" fillId="13" borderId="68" xfId="6" applyFont="1" applyFill="1" applyBorder="1" applyAlignment="1">
      <alignment horizontal="left" vertical="center" indent="1"/>
    </xf>
    <xf numFmtId="3" fontId="4" fillId="13" borderId="69" xfId="6" applyNumberFormat="1" applyFont="1" applyFill="1" applyBorder="1" applyAlignment="1">
      <alignment horizontal="center" vertical="center"/>
    </xf>
    <xf numFmtId="164" fontId="4" fillId="13" borderId="69" xfId="6" applyNumberFormat="1" applyFont="1" applyFill="1" applyBorder="1" applyAlignment="1">
      <alignment horizontal="right" vertical="center"/>
    </xf>
    <xf numFmtId="164" fontId="4" fillId="13" borderId="62" xfId="6" applyNumberFormat="1" applyFont="1" applyFill="1" applyBorder="1" applyAlignment="1">
      <alignment horizontal="right" vertical="center"/>
    </xf>
    <xf numFmtId="3" fontId="4" fillId="13" borderId="28" xfId="6" applyNumberFormat="1" applyFont="1" applyFill="1" applyBorder="1" applyAlignment="1">
      <alignment horizontal="right" vertical="center"/>
    </xf>
    <xf numFmtId="3" fontId="4" fillId="13" borderId="75" xfId="6" applyNumberFormat="1" applyFont="1" applyFill="1" applyBorder="1" applyAlignment="1">
      <alignment horizontal="right" vertical="center"/>
    </xf>
    <xf numFmtId="0" fontId="54" fillId="13" borderId="74" xfId="6" applyFont="1" applyFill="1" applyBorder="1" applyAlignment="1">
      <alignment horizontal="left" vertical="center" indent="1"/>
    </xf>
    <xf numFmtId="3" fontId="4" fillId="13" borderId="48" xfId="6" applyNumberFormat="1" applyFont="1" applyFill="1" applyBorder="1" applyAlignment="1">
      <alignment horizontal="right" vertical="center"/>
    </xf>
    <xf numFmtId="3" fontId="4" fillId="13" borderId="71" xfId="6" applyNumberFormat="1" applyFont="1" applyFill="1" applyBorder="1" applyAlignment="1">
      <alignment horizontal="right" vertical="center"/>
    </xf>
    <xf numFmtId="0" fontId="54" fillId="13" borderId="72" xfId="6" applyFont="1" applyFill="1" applyBorder="1" applyAlignment="1">
      <alignment horizontal="left" vertical="center" indent="1"/>
    </xf>
    <xf numFmtId="3" fontId="4" fillId="13" borderId="51" xfId="6" applyNumberFormat="1" applyFont="1" applyFill="1" applyBorder="1" applyAlignment="1">
      <alignment horizontal="center" vertical="center"/>
    </xf>
    <xf numFmtId="0" fontId="1" fillId="9" borderId="19" xfId="6" applyFont="1" applyFill="1" applyBorder="1"/>
    <xf numFmtId="0" fontId="1" fillId="9" borderId="52" xfId="6" applyFont="1" applyFill="1" applyBorder="1" applyAlignment="1">
      <alignment horizontal="center"/>
    </xf>
    <xf numFmtId="3" fontId="1" fillId="8" borderId="74" xfId="6" applyNumberFormat="1" applyFont="1" applyFill="1" applyBorder="1" applyAlignment="1">
      <alignment horizontal="right"/>
    </xf>
    <xf numFmtId="3" fontId="1" fillId="0" borderId="40" xfId="6" applyNumberFormat="1" applyFont="1" applyFill="1" applyBorder="1" applyAlignment="1">
      <alignment horizontal="right"/>
    </xf>
    <xf numFmtId="3" fontId="1" fillId="8" borderId="47" xfId="6" applyNumberFormat="1" applyFont="1" applyFill="1" applyBorder="1" applyAlignment="1">
      <alignment horizontal="right"/>
    </xf>
    <xf numFmtId="3" fontId="1" fillId="8" borderId="47" xfId="6" applyNumberFormat="1" applyFont="1" applyFill="1" applyBorder="1" applyAlignment="1" applyProtection="1">
      <alignment horizontal="right"/>
      <protection locked="0"/>
    </xf>
    <xf numFmtId="3" fontId="1" fillId="8" borderId="54" xfId="6" applyNumberFormat="1" applyFont="1" applyFill="1" applyBorder="1" applyAlignment="1" applyProtection="1">
      <alignment horizontal="right"/>
      <protection locked="0"/>
    </xf>
    <xf numFmtId="0" fontId="1" fillId="8" borderId="56" xfId="6" applyFont="1" applyFill="1" applyBorder="1" applyAlignment="1">
      <alignment horizontal="right"/>
    </xf>
    <xf numFmtId="3" fontId="1" fillId="8" borderId="50" xfId="6" applyNumberFormat="1" applyFont="1" applyFill="1" applyBorder="1" applyAlignment="1">
      <alignment horizontal="right"/>
    </xf>
    <xf numFmtId="3" fontId="1" fillId="0" borderId="50" xfId="6" applyNumberFormat="1" applyFont="1" applyFill="1" applyBorder="1" applyAlignment="1">
      <alignment horizontal="right"/>
    </xf>
    <xf numFmtId="4" fontId="1" fillId="0" borderId="58" xfId="6" applyNumberFormat="1" applyFont="1" applyFill="1" applyBorder="1" applyAlignment="1">
      <alignment horizontal="right"/>
    </xf>
    <xf numFmtId="4" fontId="1" fillId="8" borderId="59" xfId="6" applyNumberFormat="1" applyFont="1" applyFill="1" applyBorder="1" applyAlignment="1">
      <alignment horizontal="right"/>
    </xf>
    <xf numFmtId="2" fontId="1" fillId="8" borderId="61" xfId="6" applyNumberFormat="1" applyFont="1" applyFill="1" applyBorder="1" applyAlignment="1">
      <alignment horizontal="right"/>
    </xf>
    <xf numFmtId="2" fontId="1" fillId="0" borderId="61" xfId="6" applyNumberFormat="1" applyFont="1" applyFill="1" applyBorder="1" applyAlignment="1">
      <alignment horizontal="right"/>
    </xf>
    <xf numFmtId="3" fontId="1" fillId="0" borderId="65" xfId="6" applyNumberFormat="1" applyFont="1" applyFill="1" applyBorder="1" applyAlignment="1">
      <alignment horizontal="right"/>
    </xf>
    <xf numFmtId="3" fontId="1" fillId="8" borderId="53" xfId="6" applyNumberFormat="1" applyFont="1" applyFill="1" applyBorder="1" applyAlignment="1">
      <alignment horizontal="right"/>
    </xf>
    <xf numFmtId="3" fontId="1" fillId="8" borderId="57" xfId="6" applyNumberFormat="1" applyFont="1" applyFill="1" applyBorder="1" applyAlignment="1">
      <alignment horizontal="right"/>
    </xf>
    <xf numFmtId="3" fontId="1" fillId="0" borderId="70" xfId="6" applyNumberFormat="1" applyFont="1" applyFill="1" applyBorder="1" applyAlignment="1">
      <alignment horizontal="right"/>
    </xf>
    <xf numFmtId="3" fontId="1" fillId="0" borderId="71" xfId="6" applyNumberFormat="1" applyFont="1" applyFill="1" applyBorder="1" applyAlignment="1" applyProtection="1">
      <alignment horizontal="right"/>
      <protection locked="0"/>
    </xf>
    <xf numFmtId="3" fontId="4" fillId="8" borderId="77" xfId="6" applyNumberFormat="1" applyFont="1" applyFill="1" applyBorder="1" applyAlignment="1">
      <alignment horizontal="right"/>
    </xf>
    <xf numFmtId="164" fontId="4" fillId="8" borderId="56" xfId="6" applyNumberFormat="1" applyFont="1" applyFill="1" applyBorder="1" applyAlignment="1">
      <alignment horizontal="right"/>
    </xf>
    <xf numFmtId="3" fontId="1" fillId="8" borderId="64" xfId="6" applyNumberFormat="1" applyFont="1" applyFill="1" applyBorder="1" applyAlignment="1">
      <alignment horizontal="right"/>
    </xf>
    <xf numFmtId="3" fontId="1" fillId="0" borderId="66" xfId="6" applyNumberFormat="1" applyFont="1" applyFill="1" applyBorder="1" applyAlignment="1" applyProtection="1">
      <alignment horizontal="right"/>
      <protection locked="0"/>
    </xf>
    <xf numFmtId="3" fontId="4" fillId="8" borderId="7" xfId="6" applyNumberFormat="1" applyFont="1" applyFill="1" applyBorder="1" applyAlignment="1">
      <alignment horizontal="right"/>
    </xf>
    <xf numFmtId="3" fontId="1" fillId="0" borderId="58" xfId="6" applyNumberFormat="1" applyFont="1" applyFill="1" applyBorder="1" applyAlignment="1" applyProtection="1">
      <alignment horizontal="right"/>
      <protection locked="0"/>
    </xf>
    <xf numFmtId="3" fontId="4" fillId="8" borderId="60" xfId="6" applyNumberFormat="1" applyFont="1" applyFill="1" applyBorder="1" applyAlignment="1">
      <alignment horizontal="right"/>
    </xf>
    <xf numFmtId="164" fontId="4" fillId="8" borderId="59" xfId="6" applyNumberFormat="1" applyFont="1" applyFill="1" applyBorder="1" applyAlignment="1">
      <alignment horizontal="right"/>
    </xf>
    <xf numFmtId="3" fontId="1" fillId="8" borderId="61" xfId="6" applyNumberFormat="1" applyFont="1" applyFill="1" applyBorder="1" applyAlignment="1">
      <alignment horizontal="right"/>
    </xf>
    <xf numFmtId="3" fontId="1" fillId="0" borderId="40" xfId="6" applyNumberFormat="1" applyFont="1" applyFill="1" applyBorder="1" applyAlignment="1" applyProtection="1">
      <alignment horizontal="right"/>
      <protection locked="0"/>
    </xf>
    <xf numFmtId="3" fontId="1" fillId="8" borderId="67" xfId="6" applyNumberFormat="1" applyFont="1" applyFill="1" applyBorder="1" applyAlignment="1" applyProtection="1">
      <alignment horizontal="right"/>
      <protection locked="0"/>
    </xf>
    <xf numFmtId="3" fontId="1" fillId="0" borderId="67" xfId="6" applyNumberFormat="1" applyFont="1" applyFill="1" applyBorder="1" applyAlignment="1" applyProtection="1">
      <alignment horizontal="right"/>
      <protection locked="0"/>
    </xf>
    <xf numFmtId="3" fontId="1" fillId="8" borderId="41" xfId="6" applyNumberFormat="1" applyFont="1" applyFill="1" applyBorder="1" applyAlignment="1" applyProtection="1">
      <alignment horizontal="right"/>
      <protection locked="0"/>
    </xf>
    <xf numFmtId="3" fontId="4" fillId="8" borderId="76" xfId="6" applyNumberFormat="1" applyFont="1" applyFill="1" applyBorder="1" applyAlignment="1">
      <alignment horizontal="right"/>
    </xf>
    <xf numFmtId="3" fontId="4" fillId="8" borderId="46" xfId="6" applyNumberFormat="1" applyFont="1" applyFill="1" applyBorder="1" applyAlignment="1">
      <alignment horizontal="right"/>
    </xf>
    <xf numFmtId="3" fontId="4" fillId="0" borderId="71" xfId="6" applyNumberFormat="1" applyFont="1" applyFill="1" applyBorder="1" applyAlignment="1">
      <alignment horizontal="right"/>
    </xf>
    <xf numFmtId="164" fontId="4" fillId="0" borderId="56" xfId="6" applyNumberFormat="1" applyFont="1" applyFill="1" applyBorder="1" applyAlignment="1">
      <alignment horizontal="right"/>
    </xf>
    <xf numFmtId="0" fontId="1" fillId="0" borderId="0" xfId="6" applyFill="1"/>
    <xf numFmtId="0" fontId="4" fillId="0" borderId="0" xfId="6" applyFont="1" applyAlignment="1">
      <alignment horizontal="left" indent="1"/>
    </xf>
    <xf numFmtId="0" fontId="68" fillId="0" borderId="0" xfId="6" applyFont="1" applyAlignment="1">
      <alignment horizontal="left" indent="1"/>
    </xf>
    <xf numFmtId="0" fontId="1" fillId="0" borderId="0" xfId="6" applyAlignment="1"/>
    <xf numFmtId="0" fontId="1" fillId="0" borderId="0" xfId="6" applyFont="1" applyAlignment="1"/>
    <xf numFmtId="0" fontId="1" fillId="0" borderId="0" xfId="6" applyFont="1" applyAlignment="1">
      <alignment horizontal="left" indent="1"/>
    </xf>
    <xf numFmtId="0" fontId="1" fillId="0" borderId="0" xfId="6" applyFont="1" applyBorder="1" applyAlignment="1">
      <alignment horizontal="center"/>
    </xf>
    <xf numFmtId="0" fontId="1" fillId="0" borderId="0" xfId="6" applyFont="1" applyBorder="1"/>
    <xf numFmtId="0" fontId="63" fillId="0" borderId="0" xfId="6" applyFont="1" applyFill="1" applyBorder="1" applyAlignment="1">
      <alignment horizontal="center"/>
    </xf>
    <xf numFmtId="3" fontId="1" fillId="9" borderId="69" xfId="6" applyNumberFormat="1" applyFont="1" applyFill="1" applyBorder="1" applyAlignment="1">
      <alignment horizontal="center"/>
    </xf>
    <xf numFmtId="3" fontId="1" fillId="9" borderId="28" xfId="6" applyNumberFormat="1" applyFont="1" applyFill="1" applyBorder="1" applyAlignment="1">
      <alignment horizontal="center"/>
    </xf>
    <xf numFmtId="4" fontId="1" fillId="8" borderId="50" xfId="6" applyNumberFormat="1" applyFont="1" applyFill="1" applyBorder="1" applyAlignment="1">
      <alignment horizontal="right"/>
    </xf>
    <xf numFmtId="2" fontId="1" fillId="0" borderId="58" xfId="6" applyNumberFormat="1" applyFont="1" applyFill="1" applyBorder="1" applyAlignment="1">
      <alignment horizontal="right"/>
    </xf>
    <xf numFmtId="2" fontId="1" fillId="8" borderId="59" xfId="6" applyNumberFormat="1" applyFont="1" applyFill="1" applyBorder="1" applyAlignment="1">
      <alignment horizontal="right"/>
    </xf>
    <xf numFmtId="0" fontId="69" fillId="0" borderId="0" xfId="6" applyFont="1" applyAlignment="1">
      <alignment horizontal="left" indent="1"/>
    </xf>
    <xf numFmtId="14" fontId="1" fillId="0" borderId="0" xfId="6" applyNumberFormat="1" applyFont="1" applyAlignment="1">
      <alignment horizontal="left" indent="1"/>
    </xf>
    <xf numFmtId="0" fontId="4" fillId="7" borderId="52" xfId="6" applyFont="1" applyFill="1" applyBorder="1" applyAlignment="1">
      <alignment horizontal="center"/>
    </xf>
    <xf numFmtId="4" fontId="1" fillId="8" borderId="74" xfId="6" applyNumberFormat="1" applyFill="1" applyBorder="1" applyAlignment="1">
      <alignment horizontal="right"/>
    </xf>
    <xf numFmtId="165" fontId="37" fillId="10" borderId="53" xfId="6" applyNumberFormat="1" applyFont="1" applyFill="1" applyBorder="1" applyAlignment="1">
      <alignment horizontal="right"/>
    </xf>
    <xf numFmtId="3" fontId="35" fillId="0" borderId="50" xfId="6" applyNumberFormat="1" applyFont="1" applyBorder="1" applyAlignment="1">
      <alignment horizontal="right"/>
    </xf>
    <xf numFmtId="2" fontId="1" fillId="8" borderId="58" xfId="6" applyNumberFormat="1" applyFill="1" applyBorder="1" applyAlignment="1">
      <alignment horizontal="right"/>
    </xf>
    <xf numFmtId="2" fontId="35" fillId="0" borderId="58" xfId="6" applyNumberFormat="1" applyFont="1" applyBorder="1" applyAlignment="1">
      <alignment horizontal="right"/>
    </xf>
    <xf numFmtId="2" fontId="1" fillId="8" borderId="60" xfId="6" applyNumberFormat="1" applyFill="1" applyBorder="1" applyAlignment="1" applyProtection="1">
      <alignment horizontal="right"/>
      <protection locked="0"/>
    </xf>
    <xf numFmtId="2" fontId="1" fillId="8" borderId="59" xfId="6" applyNumberFormat="1" applyFill="1" applyBorder="1" applyAlignment="1" applyProtection="1">
      <alignment horizontal="right"/>
      <protection locked="0"/>
    </xf>
    <xf numFmtId="2" fontId="35" fillId="8" borderId="61" xfId="6" applyNumberFormat="1" applyFont="1" applyFill="1" applyBorder="1" applyAlignment="1">
      <alignment horizontal="right"/>
    </xf>
    <xf numFmtId="2" fontId="35" fillId="0" borderId="61" xfId="6" applyNumberFormat="1" applyFont="1" applyBorder="1" applyAlignment="1">
      <alignment horizontal="right"/>
    </xf>
    <xf numFmtId="3" fontId="35" fillId="0" borderId="65" xfId="6" applyNumberFormat="1" applyFont="1" applyBorder="1" applyAlignment="1">
      <alignment horizontal="right"/>
    </xf>
    <xf numFmtId="3" fontId="35" fillId="8" borderId="57" xfId="6" applyNumberFormat="1" applyFont="1" applyFill="1" applyBorder="1" applyAlignment="1">
      <alignment horizontal="right"/>
    </xf>
    <xf numFmtId="3" fontId="35" fillId="0" borderId="57" xfId="6" applyNumberFormat="1" applyFont="1" applyBorder="1" applyAlignment="1">
      <alignment horizontal="right"/>
    </xf>
    <xf numFmtId="3" fontId="37" fillId="8" borderId="47" xfId="6" applyNumberFormat="1" applyFont="1" applyFill="1" applyBorder="1" applyAlignment="1">
      <alignment horizontal="center"/>
    </xf>
    <xf numFmtId="3" fontId="1" fillId="0" borderId="56" xfId="6" applyNumberFormat="1" applyBorder="1" applyAlignment="1">
      <alignment horizontal="center"/>
    </xf>
    <xf numFmtId="3" fontId="1" fillId="8" borderId="0" xfId="6" applyNumberFormat="1" applyFill="1" applyAlignment="1">
      <alignment horizontal="right"/>
    </xf>
    <xf numFmtId="3" fontId="1" fillId="8" borderId="7" xfId="6" applyNumberFormat="1" applyFill="1" applyBorder="1" applyAlignment="1">
      <alignment horizontal="right"/>
    </xf>
    <xf numFmtId="3" fontId="35" fillId="0" borderId="70" xfId="6" applyNumberFormat="1" applyFont="1" applyBorder="1" applyAlignment="1">
      <alignment horizontal="right"/>
    </xf>
    <xf numFmtId="3" fontId="37" fillId="10" borderId="64" xfId="6" applyNumberFormat="1" applyFont="1" applyFill="1" applyBorder="1" applyAlignment="1">
      <alignment horizontal="right"/>
    </xf>
    <xf numFmtId="3" fontId="35" fillId="8" borderId="64" xfId="6" applyNumberFormat="1" applyFont="1" applyFill="1" applyBorder="1" applyAlignment="1">
      <alignment horizontal="right"/>
    </xf>
    <xf numFmtId="3" fontId="35" fillId="0" borderId="56" xfId="6" applyNumberFormat="1" applyFont="1" applyBorder="1" applyAlignment="1">
      <alignment horizontal="right"/>
    </xf>
    <xf numFmtId="3" fontId="35" fillId="8" borderId="61" xfId="6" applyNumberFormat="1" applyFont="1" applyFill="1" applyBorder="1" applyAlignment="1">
      <alignment horizontal="right"/>
    </xf>
    <xf numFmtId="3" fontId="35" fillId="0" borderId="59" xfId="6" applyNumberFormat="1" applyFont="1" applyBorder="1" applyAlignment="1">
      <alignment horizontal="right"/>
    </xf>
    <xf numFmtId="3" fontId="37" fillId="10" borderId="73" xfId="6" applyNumberFormat="1" applyFont="1" applyFill="1" applyBorder="1" applyAlignment="1">
      <alignment horizontal="right"/>
    </xf>
    <xf numFmtId="164" fontId="37" fillId="10" borderId="73" xfId="6" applyNumberFormat="1" applyFont="1" applyFill="1" applyBorder="1" applyAlignment="1">
      <alignment horizontal="right"/>
    </xf>
    <xf numFmtId="164" fontId="37" fillId="10" borderId="65" xfId="6" applyNumberFormat="1" applyFont="1" applyFill="1" applyBorder="1" applyAlignment="1">
      <alignment horizontal="right"/>
    </xf>
    <xf numFmtId="164" fontId="37" fillId="10" borderId="61" xfId="6" applyNumberFormat="1" applyFont="1" applyFill="1" applyBorder="1" applyAlignment="1">
      <alignment horizontal="right"/>
    </xf>
    <xf numFmtId="164" fontId="37" fillId="10" borderId="49" xfId="6" applyNumberFormat="1" applyFont="1" applyFill="1" applyBorder="1" applyAlignment="1">
      <alignment horizontal="right"/>
    </xf>
    <xf numFmtId="3" fontId="37" fillId="10" borderId="40" xfId="6" applyNumberFormat="1" applyFont="1" applyFill="1" applyBorder="1" applyAlignment="1">
      <alignment horizontal="right"/>
    </xf>
    <xf numFmtId="164" fontId="37" fillId="10" borderId="55" xfId="6" applyNumberFormat="1" applyFont="1" applyFill="1" applyBorder="1" applyAlignment="1">
      <alignment horizontal="right"/>
    </xf>
    <xf numFmtId="3" fontId="37" fillId="0" borderId="71" xfId="6" applyNumberFormat="1" applyFont="1" applyBorder="1" applyAlignment="1">
      <alignment horizontal="right"/>
    </xf>
    <xf numFmtId="164" fontId="37" fillId="0" borderId="56" xfId="6" applyNumberFormat="1" applyFont="1" applyBorder="1" applyAlignment="1">
      <alignment horizontal="right"/>
    </xf>
    <xf numFmtId="3" fontId="4" fillId="8" borderId="78" xfId="6" applyNumberFormat="1" applyFont="1" applyFill="1" applyBorder="1" applyAlignment="1">
      <alignment horizontal="right"/>
    </xf>
    <xf numFmtId="164" fontId="4" fillId="8" borderId="79" xfId="6" applyNumberFormat="1" applyFont="1" applyFill="1" applyBorder="1" applyAlignment="1">
      <alignment horizontal="right"/>
    </xf>
    <xf numFmtId="3" fontId="4" fillId="8" borderId="80" xfId="6" applyNumberFormat="1" applyFont="1" applyFill="1" applyBorder="1" applyAlignment="1">
      <alignment horizontal="right"/>
    </xf>
    <xf numFmtId="164" fontId="4" fillId="8" borderId="29" xfId="6" applyNumberFormat="1" applyFont="1" applyFill="1" applyBorder="1" applyAlignment="1">
      <alignment horizontal="right"/>
    </xf>
    <xf numFmtId="3" fontId="4" fillId="8" borderId="81" xfId="6" applyNumberFormat="1" applyFont="1" applyFill="1" applyBorder="1" applyAlignment="1">
      <alignment horizontal="right"/>
    </xf>
    <xf numFmtId="164" fontId="4" fillId="8" borderId="82" xfId="6" applyNumberFormat="1" applyFont="1" applyFill="1" applyBorder="1" applyAlignment="1">
      <alignment horizontal="right"/>
    </xf>
    <xf numFmtId="0" fontId="71" fillId="0" borderId="0" xfId="6" applyFont="1"/>
    <xf numFmtId="3" fontId="71" fillId="0" borderId="0" xfId="6" applyNumberFormat="1" applyFont="1"/>
    <xf numFmtId="0" fontId="1" fillId="7" borderId="19" xfId="6" applyFont="1" applyFill="1" applyBorder="1"/>
    <xf numFmtId="3" fontId="35" fillId="0" borderId="40" xfId="6" applyNumberFormat="1" applyFont="1" applyFill="1" applyBorder="1" applyAlignment="1">
      <alignment horizontal="right"/>
    </xf>
    <xf numFmtId="3" fontId="35" fillId="0" borderId="50" xfId="6" applyNumberFormat="1" applyFont="1" applyFill="1" applyBorder="1" applyAlignment="1">
      <alignment horizontal="right"/>
    </xf>
    <xf numFmtId="4" fontId="35" fillId="0" borderId="58" xfId="6" applyNumberFormat="1" applyFont="1" applyFill="1" applyBorder="1" applyAlignment="1">
      <alignment horizontal="right"/>
    </xf>
    <xf numFmtId="2" fontId="35" fillId="0" borderId="61" xfId="6" applyNumberFormat="1" applyFont="1" applyFill="1" applyBorder="1" applyAlignment="1">
      <alignment horizontal="right"/>
    </xf>
    <xf numFmtId="3" fontId="35" fillId="0" borderId="65" xfId="6" applyNumberFormat="1" applyFont="1" applyFill="1" applyBorder="1" applyAlignment="1">
      <alignment horizontal="right"/>
    </xf>
    <xf numFmtId="3" fontId="35" fillId="0" borderId="57" xfId="6" applyNumberFormat="1" applyFont="1" applyFill="1" applyBorder="1" applyAlignment="1">
      <alignment horizontal="right"/>
    </xf>
    <xf numFmtId="3" fontId="37" fillId="8" borderId="70" xfId="6" applyNumberFormat="1" applyFont="1" applyFill="1" applyBorder="1" applyAlignment="1">
      <alignment horizontal="right"/>
    </xf>
    <xf numFmtId="3" fontId="35" fillId="0" borderId="70" xfId="6" applyNumberFormat="1" applyFont="1" applyFill="1" applyBorder="1" applyAlignment="1">
      <alignment horizontal="right"/>
    </xf>
    <xf numFmtId="3" fontId="37" fillId="8" borderId="64" xfId="6" applyNumberFormat="1" applyFont="1" applyFill="1" applyBorder="1" applyAlignment="1">
      <alignment horizontal="right"/>
    </xf>
    <xf numFmtId="164" fontId="37" fillId="8" borderId="64" xfId="6" applyNumberFormat="1" applyFont="1" applyFill="1" applyBorder="1" applyAlignment="1">
      <alignment horizontal="right"/>
    </xf>
    <xf numFmtId="164" fontId="37" fillId="8" borderId="65" xfId="6" applyNumberFormat="1" applyFont="1" applyFill="1" applyBorder="1" applyAlignment="1">
      <alignment horizontal="right"/>
    </xf>
    <xf numFmtId="164" fontId="37" fillId="8" borderId="70" xfId="6" applyNumberFormat="1" applyFont="1" applyFill="1" applyBorder="1" applyAlignment="1">
      <alignment horizontal="right"/>
    </xf>
    <xf numFmtId="3" fontId="35" fillId="0" borderId="40" xfId="6" applyNumberFormat="1" applyFont="1" applyFill="1" applyBorder="1" applyAlignment="1" applyProtection="1">
      <alignment horizontal="right"/>
      <protection locked="0"/>
    </xf>
    <xf numFmtId="3" fontId="35" fillId="0" borderId="67" xfId="6" applyNumberFormat="1" applyFont="1" applyFill="1" applyBorder="1" applyAlignment="1" applyProtection="1">
      <alignment horizontal="right"/>
      <protection locked="0"/>
    </xf>
    <xf numFmtId="164" fontId="37" fillId="8" borderId="61" xfId="6" applyNumberFormat="1" applyFont="1" applyFill="1" applyBorder="1" applyAlignment="1">
      <alignment horizontal="right"/>
    </xf>
    <xf numFmtId="3" fontId="37" fillId="8" borderId="52" xfId="6" applyNumberFormat="1" applyFont="1" applyFill="1" applyBorder="1" applyAlignment="1">
      <alignment horizontal="right"/>
    </xf>
    <xf numFmtId="164" fontId="37" fillId="8" borderId="52" xfId="6" applyNumberFormat="1" applyFont="1" applyFill="1" applyBorder="1" applyAlignment="1">
      <alignment horizontal="right"/>
    </xf>
    <xf numFmtId="164" fontId="37" fillId="8" borderId="73" xfId="6" applyNumberFormat="1" applyFont="1" applyFill="1" applyBorder="1" applyAlignment="1">
      <alignment horizontal="right"/>
    </xf>
    <xf numFmtId="3" fontId="37" fillId="8" borderId="71" xfId="6" applyNumberFormat="1" applyFont="1" applyFill="1" applyBorder="1" applyAlignment="1">
      <alignment horizontal="right"/>
    </xf>
    <xf numFmtId="0" fontId="35" fillId="0" borderId="0" xfId="6" applyFont="1" applyAlignment="1">
      <alignment horizontal="left" vertical="center" indent="1"/>
    </xf>
    <xf numFmtId="0" fontId="35" fillId="0" borderId="0" xfId="6" applyFont="1" applyAlignment="1">
      <alignment horizontal="right" vertical="center"/>
    </xf>
    <xf numFmtId="0" fontId="1" fillId="7" borderId="19" xfId="6" applyFill="1" applyBorder="1"/>
    <xf numFmtId="165" fontId="1" fillId="0" borderId="53" xfId="6" applyNumberFormat="1" applyBorder="1" applyAlignment="1">
      <alignment horizontal="center"/>
    </xf>
    <xf numFmtId="3" fontId="1" fillId="8" borderId="56" xfId="7" applyNumberFormat="1" applyFont="1" applyFill="1" applyBorder="1" applyAlignment="1">
      <alignment horizontal="right"/>
    </xf>
    <xf numFmtId="43" fontId="1" fillId="8" borderId="62" xfId="7" applyFont="1" applyFill="1" applyBorder="1" applyAlignment="1">
      <alignment horizontal="right"/>
    </xf>
    <xf numFmtId="2" fontId="1" fillId="0" borderId="61" xfId="6" applyNumberFormat="1" applyBorder="1" applyAlignment="1">
      <alignment horizontal="right"/>
    </xf>
    <xf numFmtId="166" fontId="1" fillId="8" borderId="56" xfId="7" applyNumberFormat="1" applyFont="1" applyFill="1" applyBorder="1" applyAlignment="1">
      <alignment horizontal="right"/>
    </xf>
    <xf numFmtId="166" fontId="1" fillId="8" borderId="63" xfId="7" applyNumberFormat="1" applyFont="1" applyFill="1" applyBorder="1" applyAlignment="1">
      <alignment horizontal="right"/>
    </xf>
    <xf numFmtId="166" fontId="1" fillId="8" borderId="59" xfId="7" applyNumberFormat="1" applyFont="1" applyFill="1" applyBorder="1" applyAlignment="1">
      <alignment horizontal="right"/>
    </xf>
    <xf numFmtId="166" fontId="4" fillId="8" borderId="69" xfId="7" applyNumberFormat="1" applyFont="1" applyFill="1" applyBorder="1" applyAlignment="1">
      <alignment horizontal="right"/>
    </xf>
    <xf numFmtId="3" fontId="1" fillId="8" borderId="55" xfId="7" applyNumberFormat="1" applyFont="1" applyFill="1" applyBorder="1" applyAlignment="1">
      <alignment horizontal="right"/>
    </xf>
    <xf numFmtId="3" fontId="1" fillId="8" borderId="63" xfId="7" applyNumberFormat="1" applyFont="1" applyFill="1" applyBorder="1" applyAlignment="1">
      <alignment horizontal="right"/>
    </xf>
    <xf numFmtId="3" fontId="1" fillId="8" borderId="62" xfId="7" applyNumberFormat="1" applyFont="1" applyFill="1" applyBorder="1" applyAlignment="1">
      <alignment horizontal="right"/>
    </xf>
    <xf numFmtId="164" fontId="4" fillId="8" borderId="70" xfId="6" applyNumberFormat="1" applyFont="1" applyFill="1" applyBorder="1" applyAlignment="1">
      <alignment horizontal="right"/>
    </xf>
    <xf numFmtId="3" fontId="1" fillId="8" borderId="59" xfId="7" applyNumberFormat="1" applyFont="1" applyFill="1" applyBorder="1" applyAlignment="1">
      <alignment horizontal="right"/>
    </xf>
    <xf numFmtId="164" fontId="4" fillId="8" borderId="52" xfId="6" applyNumberFormat="1" applyFont="1" applyFill="1" applyBorder="1" applyAlignment="1">
      <alignment horizontal="right"/>
    </xf>
    <xf numFmtId="167" fontId="4" fillId="8" borderId="69" xfId="7" applyNumberFormat="1" applyFont="1" applyFill="1" applyBorder="1" applyAlignment="1">
      <alignment horizontal="right"/>
    </xf>
    <xf numFmtId="166" fontId="1" fillId="0" borderId="53" xfId="7" applyNumberFormat="1" applyFont="1" applyBorder="1" applyAlignment="1">
      <alignment horizontal="right"/>
    </xf>
    <xf numFmtId="164" fontId="4" fillId="0" borderId="49" xfId="6" applyNumberFormat="1" applyFont="1" applyBorder="1" applyAlignment="1">
      <alignment horizontal="right"/>
    </xf>
    <xf numFmtId="166" fontId="55" fillId="8" borderId="69" xfId="7" applyNumberFormat="1" applyFont="1" applyFill="1" applyBorder="1" applyAlignment="1">
      <alignment horizontal="right"/>
    </xf>
    <xf numFmtId="14" fontId="1" fillId="0" borderId="0" xfId="6" applyNumberFormat="1" applyAlignment="1">
      <alignment horizontal="left" indent="1"/>
    </xf>
    <xf numFmtId="0" fontId="44" fillId="0" borderId="0" xfId="6" applyFont="1" applyFill="1" applyAlignment="1">
      <alignment horizontal="left" vertical="center" indent="1"/>
    </xf>
    <xf numFmtId="0" fontId="45" fillId="0" borderId="0" xfId="6" applyFont="1" applyFill="1" applyBorder="1" applyAlignment="1">
      <alignment horizontal="left" vertical="center" indent="1"/>
    </xf>
    <xf numFmtId="0" fontId="35" fillId="9" borderId="19" xfId="6" applyFont="1" applyFill="1" applyBorder="1" applyAlignment="1">
      <alignment horizontal="center" vertical="center"/>
    </xf>
    <xf numFmtId="0" fontId="35" fillId="9" borderId="52" xfId="6" applyFont="1" applyFill="1" applyBorder="1" applyAlignment="1">
      <alignment horizontal="center" vertical="center"/>
    </xf>
    <xf numFmtId="3" fontId="48" fillId="9" borderId="28" xfId="6" applyNumberFormat="1" applyFont="1" applyFill="1" applyBorder="1" applyAlignment="1">
      <alignment horizontal="center" vertical="center"/>
    </xf>
    <xf numFmtId="3" fontId="48" fillId="9" borderId="47" xfId="6" applyNumberFormat="1" applyFont="1" applyFill="1" applyBorder="1" applyAlignment="1">
      <alignment horizontal="center" vertical="center"/>
    </xf>
    <xf numFmtId="3" fontId="48" fillId="9" borderId="0" xfId="6" applyNumberFormat="1" applyFont="1" applyFill="1" applyBorder="1" applyAlignment="1">
      <alignment horizontal="center" vertical="center"/>
    </xf>
    <xf numFmtId="165" fontId="35" fillId="0" borderId="47" xfId="6" applyNumberFormat="1" applyFont="1" applyFill="1" applyBorder="1" applyAlignment="1">
      <alignment horizontal="center" vertical="center"/>
    </xf>
    <xf numFmtId="1" fontId="35" fillId="8" borderId="50" xfId="6" applyNumberFormat="1" applyFont="1" applyFill="1" applyBorder="1" applyAlignment="1">
      <alignment horizontal="right" vertical="center"/>
    </xf>
    <xf numFmtId="1" fontId="35" fillId="0" borderId="56" xfId="6" applyNumberFormat="1" applyFont="1" applyFill="1" applyBorder="1" applyAlignment="1">
      <alignment horizontal="right" vertical="center"/>
    </xf>
    <xf numFmtId="1" fontId="35" fillId="8" borderId="74" xfId="6" applyNumberFormat="1" applyFont="1" applyFill="1" applyBorder="1" applyAlignment="1">
      <alignment vertical="center"/>
    </xf>
    <xf numFmtId="1" fontId="35" fillId="8" borderId="71" xfId="6" applyNumberFormat="1" applyFont="1" applyFill="1" applyBorder="1" applyAlignment="1" applyProtection="1">
      <alignment horizontal="right" vertical="center"/>
      <protection locked="0"/>
    </xf>
    <xf numFmtId="1" fontId="35" fillId="8" borderId="56" xfId="6" applyNumberFormat="1" applyFont="1" applyFill="1" applyBorder="1" applyAlignment="1" applyProtection="1">
      <alignment horizontal="right" vertical="center"/>
      <protection locked="0"/>
    </xf>
    <xf numFmtId="3" fontId="35" fillId="0" borderId="50" xfId="6" applyNumberFormat="1" applyFont="1" applyFill="1" applyBorder="1" applyAlignment="1">
      <alignment horizontal="right" vertical="center"/>
    </xf>
    <xf numFmtId="165" fontId="35" fillId="0" borderId="59" xfId="6" applyNumberFormat="1" applyFont="1" applyBorder="1" applyAlignment="1">
      <alignment horizontal="center" vertical="center"/>
    </xf>
    <xf numFmtId="2" fontId="35" fillId="8" borderId="61" xfId="6" applyNumberFormat="1" applyFont="1" applyFill="1" applyBorder="1" applyAlignment="1">
      <alignment horizontal="right" vertical="center"/>
    </xf>
    <xf numFmtId="2" fontId="35" fillId="0" borderId="59" xfId="6" applyNumberFormat="1" applyFont="1" applyFill="1" applyBorder="1" applyAlignment="1">
      <alignment horizontal="right" vertical="center"/>
    </xf>
    <xf numFmtId="2" fontId="35" fillId="8" borderId="58" xfId="6" applyNumberFormat="1" applyFont="1" applyFill="1" applyBorder="1" applyAlignment="1">
      <alignment horizontal="right" vertical="center"/>
    </xf>
    <xf numFmtId="2" fontId="35" fillId="8" borderId="67" xfId="6" applyNumberFormat="1" applyFont="1" applyFill="1" applyBorder="1" applyAlignment="1" applyProtection="1">
      <alignment horizontal="right" vertical="center"/>
      <protection locked="0"/>
    </xf>
    <xf numFmtId="2" fontId="35" fillId="8" borderId="62" xfId="6" applyNumberFormat="1" applyFont="1" applyFill="1" applyBorder="1" applyAlignment="1" applyProtection="1">
      <alignment horizontal="right" vertical="center"/>
      <protection locked="0"/>
    </xf>
    <xf numFmtId="2" fontId="35" fillId="8" borderId="59" xfId="6" applyNumberFormat="1" applyFont="1" applyFill="1" applyBorder="1" applyAlignment="1" applyProtection="1">
      <alignment horizontal="right" vertical="center"/>
      <protection locked="0"/>
    </xf>
    <xf numFmtId="4" fontId="35" fillId="8" borderId="62" xfId="6" applyNumberFormat="1" applyFont="1" applyFill="1" applyBorder="1" applyAlignment="1">
      <alignment horizontal="right" vertical="center"/>
    </xf>
    <xf numFmtId="4" fontId="35" fillId="0" borderId="61" xfId="6" applyNumberFormat="1" applyFont="1" applyFill="1" applyBorder="1" applyAlignment="1">
      <alignment horizontal="right" vertical="center"/>
    </xf>
    <xf numFmtId="3" fontId="35" fillId="0" borderId="56" xfId="6" applyNumberFormat="1" applyFont="1" applyBorder="1" applyAlignment="1">
      <alignment horizontal="center" vertical="center"/>
    </xf>
    <xf numFmtId="3" fontId="35" fillId="0" borderId="65" xfId="6" applyNumberFormat="1" applyFont="1" applyFill="1" applyBorder="1" applyAlignment="1">
      <alignment horizontal="right" vertical="center"/>
    </xf>
    <xf numFmtId="3" fontId="35" fillId="0" borderId="51" xfId="6" applyNumberFormat="1" applyFont="1" applyFill="1" applyBorder="1" applyAlignment="1">
      <alignment horizontal="center" vertical="center"/>
    </xf>
    <xf numFmtId="3" fontId="35" fillId="0" borderId="57" xfId="6" applyNumberFormat="1" applyFont="1" applyFill="1" applyBorder="1" applyAlignment="1">
      <alignment horizontal="right" vertical="center"/>
    </xf>
    <xf numFmtId="3" fontId="35" fillId="0" borderId="47" xfId="6" applyNumberFormat="1" applyFont="1" applyFill="1" applyBorder="1" applyAlignment="1">
      <alignment horizontal="center" vertical="center"/>
    </xf>
    <xf numFmtId="3" fontId="35" fillId="0" borderId="70" xfId="6" applyNumberFormat="1" applyFont="1" applyFill="1" applyBorder="1" applyAlignment="1">
      <alignment horizontal="right" vertical="center"/>
    </xf>
    <xf numFmtId="3" fontId="35" fillId="0" borderId="56" xfId="6" applyNumberFormat="1" applyFont="1" applyFill="1" applyBorder="1" applyAlignment="1">
      <alignment horizontal="center" vertical="center"/>
    </xf>
    <xf numFmtId="3" fontId="48" fillId="8" borderId="56" xfId="6" applyNumberFormat="1" applyFont="1" applyFill="1" applyBorder="1" applyAlignment="1">
      <alignment horizontal="right" vertical="center"/>
    </xf>
    <xf numFmtId="3" fontId="48" fillId="8" borderId="71" xfId="6" applyNumberFormat="1" applyFont="1" applyFill="1" applyBorder="1" applyAlignment="1" applyProtection="1">
      <alignment horizontal="right"/>
      <protection locked="0"/>
    </xf>
    <xf numFmtId="3" fontId="48" fillId="0" borderId="71" xfId="6" applyNumberFormat="1" applyFont="1" applyFill="1" applyBorder="1" applyAlignment="1" applyProtection="1">
      <alignment horizontal="right" vertical="center"/>
      <protection locked="0"/>
    </xf>
    <xf numFmtId="3" fontId="48" fillId="8" borderId="71" xfId="6" applyNumberFormat="1" applyFont="1" applyFill="1" applyBorder="1" applyAlignment="1" applyProtection="1">
      <alignment horizontal="right" vertical="center"/>
      <protection locked="0"/>
    </xf>
    <xf numFmtId="3" fontId="48" fillId="8" borderId="64" xfId="6" applyNumberFormat="1" applyFont="1" applyFill="1" applyBorder="1" applyAlignment="1">
      <alignment horizontal="right" vertical="center"/>
    </xf>
    <xf numFmtId="3" fontId="48" fillId="0" borderId="56" xfId="6" applyNumberFormat="1" applyFont="1" applyFill="1" applyBorder="1" applyAlignment="1">
      <alignment horizontal="right" vertical="center"/>
    </xf>
    <xf numFmtId="3" fontId="35" fillId="0" borderId="63" xfId="6" applyNumberFormat="1" applyFont="1" applyFill="1" applyBorder="1" applyAlignment="1">
      <alignment horizontal="center" vertical="center"/>
    </xf>
    <xf numFmtId="3" fontId="48" fillId="8" borderId="63" xfId="6" applyNumberFormat="1" applyFont="1" applyFill="1" applyBorder="1" applyAlignment="1">
      <alignment horizontal="right" vertical="center"/>
    </xf>
    <xf numFmtId="3" fontId="48" fillId="0" borderId="66" xfId="6" applyNumberFormat="1" applyFont="1" applyFill="1" applyBorder="1" applyAlignment="1" applyProtection="1">
      <alignment horizontal="right" vertical="center"/>
      <protection locked="0"/>
    </xf>
    <xf numFmtId="3" fontId="48" fillId="8" borderId="66" xfId="6" applyNumberFormat="1" applyFont="1" applyFill="1" applyBorder="1" applyAlignment="1" applyProtection="1">
      <alignment horizontal="right" vertical="center"/>
      <protection locked="0"/>
    </xf>
    <xf numFmtId="3" fontId="48" fillId="8" borderId="55" xfId="6" applyNumberFormat="1" applyFont="1" applyFill="1" applyBorder="1" applyAlignment="1" applyProtection="1">
      <alignment horizontal="right" vertical="center"/>
      <protection locked="0"/>
    </xf>
    <xf numFmtId="3" fontId="48" fillId="8" borderId="65" xfId="6" applyNumberFormat="1" applyFont="1" applyFill="1" applyBorder="1" applyAlignment="1">
      <alignment horizontal="right" vertical="center"/>
    </xf>
    <xf numFmtId="3" fontId="48" fillId="0" borderId="63" xfId="6" applyNumberFormat="1" applyFont="1" applyFill="1" applyBorder="1" applyAlignment="1">
      <alignment horizontal="right" vertical="center"/>
    </xf>
    <xf numFmtId="3" fontId="35" fillId="0" borderId="59" xfId="6" applyNumberFormat="1" applyFont="1" applyFill="1" applyBorder="1" applyAlignment="1">
      <alignment horizontal="center" vertical="center"/>
    </xf>
    <xf numFmtId="3" fontId="48" fillId="8" borderId="59" xfId="6" applyNumberFormat="1" applyFont="1" applyFill="1" applyBorder="1" applyAlignment="1">
      <alignment horizontal="right" vertical="center"/>
    </xf>
    <xf numFmtId="3" fontId="48" fillId="8" borderId="58" xfId="6" applyNumberFormat="1" applyFont="1" applyFill="1" applyBorder="1" applyAlignment="1" applyProtection="1">
      <alignment horizontal="right"/>
      <protection locked="0"/>
    </xf>
    <xf numFmtId="3" fontId="48" fillId="0" borderId="58" xfId="6" applyNumberFormat="1" applyFont="1" applyFill="1" applyBorder="1" applyAlignment="1" applyProtection="1">
      <alignment horizontal="right" vertical="center"/>
      <protection locked="0"/>
    </xf>
    <xf numFmtId="3" fontId="48" fillId="8" borderId="72" xfId="6" applyNumberFormat="1" applyFont="1" applyFill="1" applyBorder="1" applyAlignment="1" applyProtection="1">
      <alignment horizontal="right" vertical="center"/>
      <protection locked="0"/>
    </xf>
    <xf numFmtId="3" fontId="48" fillId="8" borderId="51" xfId="6" applyNumberFormat="1" applyFont="1" applyFill="1" applyBorder="1" applyAlignment="1" applyProtection="1">
      <alignment horizontal="right" vertical="center"/>
      <protection locked="0"/>
    </xf>
    <xf numFmtId="3" fontId="48" fillId="8" borderId="61" xfId="6" applyNumberFormat="1" applyFont="1" applyFill="1" applyBorder="1" applyAlignment="1">
      <alignment horizontal="right" vertical="center"/>
    </xf>
    <xf numFmtId="3" fontId="48" fillId="0" borderId="59" xfId="6" applyNumberFormat="1" applyFont="1" applyFill="1" applyBorder="1" applyAlignment="1">
      <alignment horizontal="right" vertical="center"/>
    </xf>
    <xf numFmtId="3" fontId="35" fillId="0" borderId="55" xfId="6" applyNumberFormat="1" applyFont="1" applyFill="1" applyBorder="1" applyAlignment="1">
      <alignment horizontal="center" vertical="center"/>
    </xf>
    <xf numFmtId="3" fontId="35" fillId="0" borderId="40" xfId="6" applyNumberFormat="1" applyFont="1" applyFill="1" applyBorder="1" applyAlignment="1" applyProtection="1">
      <alignment horizontal="right" vertical="center"/>
      <protection locked="0"/>
    </xf>
    <xf numFmtId="3" fontId="37" fillId="8" borderId="55" xfId="6" applyNumberFormat="1" applyFont="1" applyFill="1" applyBorder="1" applyAlignment="1">
      <alignment horizontal="right" vertical="center"/>
    </xf>
    <xf numFmtId="164" fontId="37" fillId="8" borderId="55" xfId="6" applyNumberFormat="1" applyFont="1" applyFill="1" applyBorder="1" applyAlignment="1">
      <alignment horizontal="right" vertical="center"/>
    </xf>
    <xf numFmtId="3" fontId="35" fillId="0" borderId="55" xfId="6" applyNumberFormat="1" applyFont="1" applyFill="1" applyBorder="1" applyAlignment="1">
      <alignment horizontal="right" vertical="center"/>
    </xf>
    <xf numFmtId="3" fontId="35" fillId="0" borderId="66" xfId="6" applyNumberFormat="1" applyFont="1" applyFill="1" applyBorder="1" applyAlignment="1" applyProtection="1">
      <alignment horizontal="right" vertical="center"/>
      <protection locked="0"/>
    </xf>
    <xf numFmtId="3" fontId="35" fillId="0" borderId="63" xfId="6" applyNumberFormat="1" applyFont="1" applyFill="1" applyBorder="1" applyAlignment="1">
      <alignment horizontal="right" vertical="center"/>
    </xf>
    <xf numFmtId="3" fontId="35" fillId="0" borderId="62" xfId="6" applyNumberFormat="1" applyFont="1" applyFill="1" applyBorder="1" applyAlignment="1">
      <alignment horizontal="center" vertical="center"/>
    </xf>
    <xf numFmtId="3" fontId="35" fillId="0" borderId="67" xfId="6" applyNumberFormat="1" applyFont="1" applyFill="1" applyBorder="1" applyAlignment="1" applyProtection="1">
      <alignment horizontal="right" vertical="center"/>
      <protection locked="0"/>
    </xf>
    <xf numFmtId="3" fontId="35" fillId="0" borderId="62" xfId="6" applyNumberFormat="1" applyFont="1" applyFill="1" applyBorder="1" applyAlignment="1">
      <alignment horizontal="right" vertical="center"/>
    </xf>
    <xf numFmtId="3" fontId="37" fillId="8" borderId="68" xfId="6" applyNumberFormat="1" applyFont="1" applyFill="1" applyBorder="1" applyAlignment="1" applyProtection="1">
      <alignment horizontal="right" vertical="center"/>
    </xf>
    <xf numFmtId="3" fontId="37" fillId="8" borderId="69" xfId="6" applyNumberFormat="1" applyFont="1" applyFill="1" applyBorder="1" applyAlignment="1" applyProtection="1">
      <alignment horizontal="right" vertical="center"/>
    </xf>
    <xf numFmtId="0" fontId="34" fillId="0" borderId="41" xfId="6" applyFont="1" applyFill="1" applyBorder="1" applyAlignment="1">
      <alignment horizontal="left" vertical="center" indent="1"/>
    </xf>
    <xf numFmtId="3" fontId="37" fillId="0" borderId="53" xfId="6" applyNumberFormat="1" applyFont="1" applyFill="1" applyBorder="1" applyAlignment="1">
      <alignment horizontal="center" vertical="center"/>
    </xf>
    <xf numFmtId="3" fontId="37" fillId="0" borderId="49" xfId="6" applyNumberFormat="1" applyFont="1" applyFill="1" applyBorder="1" applyAlignment="1">
      <alignment horizontal="right" vertical="center"/>
    </xf>
    <xf numFmtId="3" fontId="37" fillId="0" borderId="72" xfId="6" applyNumberFormat="1" applyFont="1" applyFill="1" applyBorder="1" applyAlignment="1" applyProtection="1">
      <alignment horizontal="right" vertical="center"/>
      <protection locked="0"/>
    </xf>
    <xf numFmtId="3" fontId="35" fillId="0" borderId="53" xfId="6" applyNumberFormat="1" applyFont="1" applyFill="1" applyBorder="1" applyAlignment="1">
      <alignment horizontal="right" vertical="center"/>
    </xf>
    <xf numFmtId="3" fontId="35" fillId="0" borderId="0" xfId="6" applyNumberFormat="1" applyFont="1" applyFill="1" applyBorder="1" applyAlignment="1">
      <alignment horizontal="right" vertical="center"/>
    </xf>
    <xf numFmtId="3" fontId="35" fillId="0" borderId="47" xfId="6" applyNumberFormat="1" applyFont="1" applyFill="1" applyBorder="1" applyAlignment="1" applyProtection="1">
      <alignment horizontal="right" vertical="center"/>
      <protection locked="0"/>
    </xf>
    <xf numFmtId="3" fontId="37" fillId="0" borderId="71" xfId="6" applyNumberFormat="1" applyFont="1" applyFill="1" applyBorder="1" applyAlignment="1">
      <alignment horizontal="right" vertical="center"/>
    </xf>
    <xf numFmtId="164" fontId="37" fillId="0" borderId="56" xfId="6" applyNumberFormat="1" applyFont="1" applyFill="1" applyBorder="1" applyAlignment="1">
      <alignment horizontal="right" vertical="center"/>
    </xf>
    <xf numFmtId="0" fontId="35" fillId="0" borderId="0" xfId="6" applyFont="1" applyFill="1" applyAlignment="1">
      <alignment horizontal="right" vertical="center"/>
    </xf>
    <xf numFmtId="0" fontId="35" fillId="0" borderId="0" xfId="6" applyFont="1" applyFill="1" applyAlignment="1">
      <alignment vertical="center"/>
    </xf>
    <xf numFmtId="0" fontId="54" fillId="0" borderId="0" xfId="6" applyFont="1" applyFill="1" applyBorder="1" applyAlignment="1">
      <alignment horizontal="left" vertical="center" indent="1"/>
    </xf>
    <xf numFmtId="0" fontId="74" fillId="0" borderId="0" xfId="6" applyFont="1" applyAlignment="1">
      <alignment horizontal="left" vertical="center" indent="1"/>
    </xf>
    <xf numFmtId="0" fontId="75" fillId="0" borderId="0" xfId="6" applyFont="1" applyAlignment="1">
      <alignment horizontal="center" vertical="center"/>
    </xf>
    <xf numFmtId="0" fontId="75" fillId="0" borderId="0" xfId="6" applyFont="1" applyAlignment="1">
      <alignment vertical="center"/>
    </xf>
    <xf numFmtId="3" fontId="75" fillId="0" borderId="0" xfId="6" applyNumberFormat="1" applyFont="1" applyAlignment="1">
      <alignment vertical="center"/>
    </xf>
    <xf numFmtId="3" fontId="48" fillId="9" borderId="0" xfId="6" applyNumberFormat="1" applyFont="1" applyFill="1" applyAlignment="1">
      <alignment horizontal="center" vertical="center"/>
    </xf>
    <xf numFmtId="165" fontId="35" fillId="0" borderId="47" xfId="6" applyNumberFormat="1" applyFont="1" applyBorder="1" applyAlignment="1">
      <alignment horizontal="center" vertical="center"/>
    </xf>
    <xf numFmtId="3" fontId="35" fillId="8" borderId="74" xfId="6" applyNumberFormat="1" applyFont="1" applyFill="1" applyBorder="1" applyAlignment="1">
      <alignment vertical="center"/>
    </xf>
    <xf numFmtId="3" fontId="35" fillId="8" borderId="58" xfId="6" applyNumberFormat="1" applyFont="1" applyFill="1" applyBorder="1" applyAlignment="1">
      <alignment horizontal="right"/>
    </xf>
    <xf numFmtId="4" fontId="35" fillId="8" borderId="58" xfId="6" applyNumberFormat="1" applyFont="1" applyFill="1" applyBorder="1" applyAlignment="1" applyProtection="1">
      <alignment horizontal="right" vertical="center"/>
      <protection locked="0"/>
    </xf>
    <xf numFmtId="4" fontId="35" fillId="8" borderId="62" xfId="6" applyNumberFormat="1" applyFont="1" applyFill="1" applyBorder="1" applyAlignment="1" applyProtection="1">
      <alignment horizontal="right" vertical="center"/>
      <protection locked="0"/>
    </xf>
    <xf numFmtId="4" fontId="35" fillId="8" borderId="59" xfId="6" applyNumberFormat="1" applyFont="1" applyFill="1" applyBorder="1" applyAlignment="1" applyProtection="1">
      <alignment horizontal="right" vertical="center"/>
      <protection locked="0"/>
    </xf>
    <xf numFmtId="3" fontId="35" fillId="0" borderId="51" xfId="6" applyNumberFormat="1" applyFont="1" applyBorder="1" applyAlignment="1">
      <alignment horizontal="center" vertical="center"/>
    </xf>
    <xf numFmtId="3" fontId="35" fillId="0" borderId="47" xfId="6" applyNumberFormat="1" applyFont="1" applyBorder="1" applyAlignment="1">
      <alignment horizontal="center" vertical="center"/>
    </xf>
    <xf numFmtId="3" fontId="48" fillId="0" borderId="56" xfId="6" applyNumberFormat="1" applyFont="1" applyBorder="1" applyAlignment="1">
      <alignment horizontal="right" vertical="center"/>
    </xf>
    <xf numFmtId="3" fontId="48" fillId="0" borderId="63" xfId="6" applyNumberFormat="1" applyFont="1" applyBorder="1" applyAlignment="1">
      <alignment horizontal="right" vertical="center"/>
    </xf>
    <xf numFmtId="3" fontId="48" fillId="0" borderId="59" xfId="6" applyNumberFormat="1" applyFont="1" applyBorder="1" applyAlignment="1">
      <alignment horizontal="right" vertical="center"/>
    </xf>
    <xf numFmtId="164" fontId="37" fillId="10" borderId="55" xfId="6" applyNumberFormat="1" applyFont="1" applyFill="1" applyBorder="1" applyAlignment="1">
      <alignment horizontal="right" vertical="center"/>
    </xf>
    <xf numFmtId="164" fontId="37" fillId="10" borderId="62" xfId="6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/>
    </xf>
    <xf numFmtId="0" fontId="19" fillId="0" borderId="0" xfId="0" applyFont="1" applyAlignment="1"/>
    <xf numFmtId="0" fontId="0" fillId="0" borderId="0" xfId="0" applyAlignment="1"/>
    <xf numFmtId="0" fontId="24" fillId="6" borderId="3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1" fillId="0" borderId="0" xfId="0" applyFont="1" applyFill="1" applyAlignment="1"/>
    <xf numFmtId="0" fontId="1" fillId="0" borderId="0" xfId="0" applyFont="1" applyAlignment="1"/>
    <xf numFmtId="0" fontId="3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0" fillId="0" borderId="0" xfId="1" applyFont="1" applyFill="1" applyAlignment="1"/>
    <xf numFmtId="0" fontId="3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4" fillId="0" borderId="0" xfId="5" applyFont="1" applyAlignment="1">
      <alignment horizontal="center"/>
    </xf>
    <xf numFmtId="0" fontId="4" fillId="0" borderId="46" xfId="5" applyFont="1" applyBorder="1" applyAlignment="1">
      <alignment horizontal="righ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6" applyFont="1" applyAlignment="1">
      <alignment horizontal="left" vertical="center" indent="1"/>
    </xf>
    <xf numFmtId="0" fontId="35" fillId="0" borderId="0" xfId="6" applyFont="1" applyAlignment="1">
      <alignment horizontal="left" vertical="center" indent="1"/>
    </xf>
    <xf numFmtId="0" fontId="38" fillId="7" borderId="9" xfId="6" applyFont="1" applyFill="1" applyBorder="1" applyAlignment="1">
      <alignment horizontal="left" vertical="center" indent="1"/>
    </xf>
    <xf numFmtId="0" fontId="38" fillId="0" borderId="9" xfId="0" applyFont="1" applyBorder="1" applyAlignment="1">
      <alignment horizontal="left" vertical="center" indent="1"/>
    </xf>
    <xf numFmtId="0" fontId="34" fillId="0" borderId="47" xfId="6" applyFont="1" applyFill="1" applyBorder="1" applyAlignment="1">
      <alignment horizontal="left" vertical="center" indent="1"/>
    </xf>
    <xf numFmtId="0" fontId="39" fillId="0" borderId="51" xfId="0" applyFont="1" applyFill="1" applyBorder="1" applyAlignment="1">
      <alignment horizontal="left" vertical="center" indent="1"/>
    </xf>
    <xf numFmtId="0" fontId="37" fillId="0" borderId="47" xfId="6" applyFont="1" applyFill="1" applyBorder="1" applyAlignment="1">
      <alignment horizontal="center" vertical="center"/>
    </xf>
    <xf numFmtId="0" fontId="39" fillId="0" borderId="51" xfId="0" applyFont="1" applyFill="1" applyBorder="1" applyAlignment="1">
      <alignment horizontal="center" vertical="center"/>
    </xf>
    <xf numFmtId="3" fontId="37" fillId="8" borderId="48" xfId="6" applyNumberFormat="1" applyFont="1" applyFill="1" applyBorder="1" applyAlignment="1">
      <alignment horizontal="center" vertical="center"/>
    </xf>
    <xf numFmtId="0" fontId="37" fillId="8" borderId="48" xfId="6" applyFont="1" applyFill="1" applyBorder="1" applyAlignment="1">
      <alignment vertical="center"/>
    </xf>
    <xf numFmtId="0" fontId="37" fillId="8" borderId="49" xfId="6" applyFont="1" applyFill="1" applyBorder="1" applyAlignment="1">
      <alignment vertical="center"/>
    </xf>
    <xf numFmtId="0" fontId="36" fillId="0" borderId="0" xfId="6" applyFont="1" applyAlignment="1">
      <alignment horizontal="right" vertical="center"/>
    </xf>
    <xf numFmtId="0" fontId="35" fillId="0" borderId="0" xfId="6" applyFont="1" applyAlignment="1">
      <alignment horizontal="right" vertical="center"/>
    </xf>
    <xf numFmtId="0" fontId="44" fillId="7" borderId="9" xfId="6" applyFont="1" applyFill="1" applyBorder="1" applyAlignment="1">
      <alignment horizontal="left" vertical="center" indent="1" shrinkToFit="1"/>
    </xf>
    <xf numFmtId="0" fontId="46" fillId="0" borderId="9" xfId="0" applyFont="1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indent="1"/>
    </xf>
    <xf numFmtId="0" fontId="34" fillId="9" borderId="47" xfId="6" applyFont="1" applyFill="1" applyBorder="1" applyAlignment="1">
      <alignment horizontal="left" vertical="center" indent="1"/>
    </xf>
    <xf numFmtId="0" fontId="47" fillId="0" borderId="51" xfId="0" applyFont="1" applyBorder="1" applyAlignment="1">
      <alignment horizontal="left" vertical="center" indent="1"/>
    </xf>
    <xf numFmtId="0" fontId="35" fillId="9" borderId="47" xfId="6" applyFont="1" applyFill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3" fontId="37" fillId="9" borderId="68" xfId="6" applyNumberFormat="1" applyFont="1" applyFill="1" applyBorder="1" applyAlignment="1">
      <alignment horizontal="center" vertical="center"/>
    </xf>
    <xf numFmtId="0" fontId="35" fillId="0" borderId="48" xfId="6" applyFont="1" applyBorder="1" applyAlignment="1">
      <alignment vertical="center"/>
    </xf>
    <xf numFmtId="0" fontId="35" fillId="0" borderId="49" xfId="6" applyFont="1" applyBorder="1" applyAlignment="1">
      <alignment vertical="center"/>
    </xf>
    <xf numFmtId="0" fontId="49" fillId="0" borderId="0" xfId="6" applyFont="1" applyAlignment="1">
      <alignment horizontal="right" vertical="center"/>
    </xf>
    <xf numFmtId="0" fontId="1" fillId="0" borderId="0" xfId="6" applyAlignment="1">
      <alignment horizontal="right" vertical="center"/>
    </xf>
    <xf numFmtId="0" fontId="51" fillId="7" borderId="9" xfId="6" applyFont="1" applyFill="1" applyBorder="1" applyAlignment="1">
      <alignment horizontal="left" vertical="center" indent="1"/>
    </xf>
    <xf numFmtId="0" fontId="52" fillId="0" borderId="9" xfId="0" applyFont="1" applyBorder="1" applyAlignment="1">
      <alignment horizontal="left" vertical="center" indent="1"/>
    </xf>
    <xf numFmtId="0" fontId="53" fillId="0" borderId="51" xfId="0" applyFont="1" applyBorder="1" applyAlignment="1">
      <alignment horizontal="left" vertical="center" indent="1"/>
    </xf>
    <xf numFmtId="0" fontId="1" fillId="9" borderId="47" xfId="6" applyFill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0" fontId="1" fillId="0" borderId="48" xfId="6" applyBorder="1" applyAlignment="1">
      <alignment vertical="center"/>
    </xf>
    <xf numFmtId="0" fontId="1" fillId="0" borderId="49" xfId="6" applyBorder="1" applyAlignment="1">
      <alignment vertical="center"/>
    </xf>
    <xf numFmtId="0" fontId="49" fillId="0" borderId="0" xfId="6" applyFont="1" applyAlignment="1">
      <alignment horizontal="right"/>
    </xf>
    <xf numFmtId="0" fontId="1" fillId="0" borderId="0" xfId="6" applyAlignment="1">
      <alignment horizontal="right"/>
    </xf>
    <xf numFmtId="0" fontId="60" fillId="7" borderId="9" xfId="6" applyFont="1" applyFill="1" applyBorder="1" applyAlignment="1">
      <alignment horizontal="left" vertical="center" indent="1"/>
    </xf>
    <xf numFmtId="0" fontId="0" fillId="7" borderId="9" xfId="0" applyFill="1" applyBorder="1" applyAlignment="1">
      <alignment horizontal="left" vertical="center" indent="1"/>
    </xf>
    <xf numFmtId="3" fontId="37" fillId="9" borderId="68" xfId="6" applyNumberFormat="1" applyFont="1" applyFill="1" applyBorder="1" applyAlignment="1">
      <alignment horizontal="center"/>
    </xf>
    <xf numFmtId="0" fontId="1" fillId="0" borderId="48" xfId="6" applyBorder="1"/>
    <xf numFmtId="0" fontId="1" fillId="0" borderId="49" xfId="6" applyBorder="1"/>
    <xf numFmtId="0" fontId="51" fillId="7" borderId="9" xfId="6" applyFont="1" applyFill="1" applyBorder="1" applyAlignment="1">
      <alignment horizontal="left" vertical="center" indent="1" shrinkToFit="1"/>
    </xf>
    <xf numFmtId="0" fontId="52" fillId="0" borderId="9" xfId="0" applyFont="1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indent="1" shrinkToFit="1"/>
    </xf>
    <xf numFmtId="0" fontId="39" fillId="0" borderId="51" xfId="0" applyFont="1" applyBorder="1" applyAlignment="1">
      <alignment horizontal="left" vertical="center" indent="1"/>
    </xf>
    <xf numFmtId="0" fontId="39" fillId="0" borderId="51" xfId="0" applyFont="1" applyBorder="1" applyAlignment="1">
      <alignment horizontal="center" vertical="center"/>
    </xf>
    <xf numFmtId="0" fontId="51" fillId="7" borderId="68" xfId="6" applyFont="1" applyFill="1" applyBorder="1" applyAlignment="1">
      <alignment horizontal="left" vertical="center" indent="1"/>
    </xf>
    <xf numFmtId="0" fontId="51" fillId="7" borderId="48" xfId="6" applyFont="1" applyFill="1" applyBorder="1" applyAlignment="1">
      <alignment horizontal="left" vertical="center" indent="1"/>
    </xf>
    <xf numFmtId="0" fontId="65" fillId="0" borderId="48" xfId="0" applyFont="1" applyBorder="1" applyAlignment="1">
      <alignment horizontal="left" vertical="center" indent="1"/>
    </xf>
    <xf numFmtId="0" fontId="65" fillId="0" borderId="49" xfId="0" applyFont="1" applyBorder="1" applyAlignment="1">
      <alignment horizontal="left" vertical="center" indent="1"/>
    </xf>
    <xf numFmtId="0" fontId="1" fillId="0" borderId="48" xfId="6" applyFont="1" applyBorder="1" applyAlignment="1"/>
    <xf numFmtId="0" fontId="1" fillId="0" borderId="49" xfId="6" applyFont="1" applyBorder="1" applyAlignment="1"/>
    <xf numFmtId="0" fontId="49" fillId="8" borderId="0" xfId="6" applyFont="1" applyFill="1" applyAlignment="1">
      <alignment horizontal="right"/>
    </xf>
    <xf numFmtId="0" fontId="1" fillId="8" borderId="0" xfId="6" applyFill="1" applyAlignment="1">
      <alignment horizontal="right"/>
    </xf>
    <xf numFmtId="0" fontId="51" fillId="7" borderId="9" xfId="6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3" fontId="4" fillId="9" borderId="68" xfId="6" applyNumberFormat="1" applyFont="1" applyFill="1" applyBorder="1" applyAlignment="1">
      <alignment horizontal="center"/>
    </xf>
    <xf numFmtId="0" fontId="66" fillId="0" borderId="0" xfId="6" applyFont="1" applyAlignment="1">
      <alignment horizontal="right"/>
    </xf>
    <xf numFmtId="0" fontId="51" fillId="12" borderId="9" xfId="6" applyFont="1" applyFill="1" applyBorder="1" applyAlignment="1">
      <alignment horizontal="left" vertical="center" indent="1"/>
    </xf>
    <xf numFmtId="3" fontId="37" fillId="12" borderId="69" xfId="6" applyNumberFormat="1" applyFont="1" applyFill="1" applyBorder="1" applyAlignment="1">
      <alignment horizontal="center"/>
    </xf>
    <xf numFmtId="0" fontId="44" fillId="12" borderId="9" xfId="6" applyFont="1" applyFill="1" applyBorder="1" applyAlignment="1">
      <alignment horizontal="left" vertical="center" indent="1" shrinkToFit="1"/>
    </xf>
    <xf numFmtId="0" fontId="34" fillId="12" borderId="69" xfId="6" applyFont="1" applyFill="1" applyBorder="1" applyAlignment="1">
      <alignment horizontal="left" vertical="center" indent="1"/>
    </xf>
    <xf numFmtId="0" fontId="35" fillId="12" borderId="69" xfId="6" applyFont="1" applyFill="1" applyBorder="1" applyAlignment="1">
      <alignment horizontal="center" vertical="center"/>
    </xf>
    <xf numFmtId="3" fontId="37" fillId="12" borderId="69" xfId="6" applyNumberFormat="1" applyFont="1" applyFill="1" applyBorder="1" applyAlignment="1">
      <alignment horizontal="center" vertical="center"/>
    </xf>
    <xf numFmtId="0" fontId="65" fillId="0" borderId="9" xfId="0" applyFont="1" applyBorder="1" applyAlignment="1">
      <alignment horizontal="left" vertical="center" indent="1"/>
    </xf>
    <xf numFmtId="0" fontId="1" fillId="0" borderId="48" xfId="6" applyBorder="1" applyAlignment="1"/>
    <xf numFmtId="0" fontId="1" fillId="0" borderId="49" xfId="6" applyBorder="1" applyAlignment="1"/>
    <xf numFmtId="0" fontId="4" fillId="0" borderId="0" xfId="6" applyFont="1" applyFill="1" applyAlignment="1">
      <alignment horizontal="center"/>
    </xf>
    <xf numFmtId="0" fontId="1" fillId="0" borderId="0" xfId="6" applyFont="1" applyAlignment="1">
      <alignment horizontal="right"/>
    </xf>
    <xf numFmtId="0" fontId="60" fillId="7" borderId="68" xfId="6" applyFont="1" applyFill="1" applyBorder="1" applyAlignment="1">
      <alignment horizontal="left" vertical="center" indent="1"/>
    </xf>
    <xf numFmtId="0" fontId="0" fillId="7" borderId="48" xfId="0" applyFill="1" applyBorder="1" applyAlignment="1">
      <alignment horizontal="left" vertical="center" indent="1"/>
    </xf>
    <xf numFmtId="0" fontId="0" fillId="7" borderId="49" xfId="0" applyFill="1" applyBorder="1" applyAlignment="1">
      <alignment horizontal="left" vertical="center" indent="1"/>
    </xf>
    <xf numFmtId="0" fontId="70" fillId="0" borderId="9" xfId="0" applyFont="1" applyBorder="1" applyAlignment="1">
      <alignment horizontal="left" vertical="center" indent="1"/>
    </xf>
    <xf numFmtId="0" fontId="51" fillId="7" borderId="4" xfId="0" applyFont="1" applyFill="1" applyBorder="1" applyAlignment="1">
      <alignment horizontal="left" vertical="center" indent="1"/>
    </xf>
    <xf numFmtId="0" fontId="72" fillId="7" borderId="7" xfId="0" applyFont="1" applyFill="1" applyBorder="1" applyAlignment="1">
      <alignment horizontal="left" vertical="center" indent="1"/>
    </xf>
    <xf numFmtId="0" fontId="72" fillId="7" borderId="80" xfId="0" applyFont="1" applyFill="1" applyBorder="1" applyAlignment="1">
      <alignment horizontal="left" vertical="center" indent="1"/>
    </xf>
    <xf numFmtId="0" fontId="44" fillId="7" borderId="9" xfId="0" applyFont="1" applyFill="1" applyBorder="1" applyAlignment="1">
      <alignment horizontal="left" vertical="center" indent="1"/>
    </xf>
    <xf numFmtId="0" fontId="53" fillId="0" borderId="9" xfId="0" applyFont="1" applyBorder="1" applyAlignment="1">
      <alignment horizontal="left" vertical="center" indent="1"/>
    </xf>
    <xf numFmtId="0" fontId="35" fillId="0" borderId="51" xfId="0" applyFont="1" applyBorder="1" applyAlignment="1">
      <alignment horizontal="left" vertical="center" indent="1"/>
    </xf>
    <xf numFmtId="0" fontId="35" fillId="0" borderId="51" xfId="0" applyFont="1" applyBorder="1" applyAlignment="1">
      <alignment horizontal="center" vertical="center"/>
    </xf>
  </cellXfs>
  <cellStyles count="8">
    <cellStyle name="Čárka" xfId="7" builtinId="3"/>
    <cellStyle name="Normální" xfId="0" builtinId="0"/>
    <cellStyle name="normální 2" xfId="1"/>
    <cellStyle name="normální 2 2" xfId="4"/>
    <cellStyle name="normální 3" xfId="2"/>
    <cellStyle name="Normální 4" xfId="3"/>
    <cellStyle name="Normální 5" xfId="6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L22" sqref="L22"/>
    </sheetView>
  </sheetViews>
  <sheetFormatPr defaultRowHeight="12.75" x14ac:dyDescent="0.2"/>
  <cols>
    <col min="2" max="2" width="30.7109375" customWidth="1"/>
    <col min="3" max="3" width="22" customWidth="1"/>
    <col min="4" max="4" width="21.7109375" customWidth="1"/>
    <col min="5" max="5" width="19.5703125" customWidth="1"/>
  </cols>
  <sheetData>
    <row r="1" spans="1:7" x14ac:dyDescent="0.2">
      <c r="A1" s="140"/>
      <c r="B1" s="140"/>
      <c r="C1" s="140"/>
      <c r="D1" s="140"/>
      <c r="E1" s="140"/>
      <c r="F1" s="140"/>
      <c r="G1" s="140"/>
    </row>
    <row r="2" spans="1:7" ht="16.5" customHeight="1" x14ac:dyDescent="0.25">
      <c r="A2" s="141"/>
      <c r="B2" s="142"/>
      <c r="C2" s="140"/>
      <c r="D2" s="140"/>
      <c r="E2" s="140"/>
      <c r="F2" s="140"/>
      <c r="G2" s="140"/>
    </row>
    <row r="3" spans="1:7" ht="15.75" x14ac:dyDescent="0.25">
      <c r="A3" s="141"/>
      <c r="B3" s="141" t="s">
        <v>350</v>
      </c>
      <c r="C3" s="140"/>
      <c r="D3" s="140"/>
      <c r="E3" s="140"/>
      <c r="F3" s="140"/>
      <c r="G3" s="140"/>
    </row>
    <row r="4" spans="1:7" ht="15.75" x14ac:dyDescent="0.25">
      <c r="A4" s="141"/>
      <c r="B4" s="178"/>
      <c r="C4" s="140"/>
      <c r="D4" s="140"/>
      <c r="E4" s="140"/>
      <c r="F4" s="140"/>
      <c r="G4" s="140"/>
    </row>
    <row r="5" spans="1:7" ht="21.75" customHeight="1" x14ac:dyDescent="0.3">
      <c r="A5" s="1558" t="s">
        <v>680</v>
      </c>
      <c r="B5" s="1559"/>
      <c r="C5" s="1560"/>
      <c r="D5" s="1560"/>
      <c r="E5" s="1560"/>
      <c r="F5" s="140"/>
      <c r="G5" s="140"/>
    </row>
    <row r="6" spans="1:7" ht="15.75" x14ac:dyDescent="0.25">
      <c r="A6" s="143"/>
      <c r="B6" s="144"/>
      <c r="C6" s="144"/>
      <c r="D6" s="144"/>
      <c r="E6" s="144"/>
    </row>
    <row r="7" spans="1:7" ht="15" customHeight="1" thickBot="1" x14ac:dyDescent="0.25">
      <c r="A7" s="145"/>
      <c r="C7" s="146"/>
      <c r="D7" s="146"/>
      <c r="E7" s="146" t="s">
        <v>351</v>
      </c>
    </row>
    <row r="8" spans="1:7" ht="14.25" x14ac:dyDescent="0.2">
      <c r="B8" s="1561" t="s">
        <v>352</v>
      </c>
      <c r="C8" s="147" t="s">
        <v>353</v>
      </c>
      <c r="D8" s="147" t="s">
        <v>354</v>
      </c>
      <c r="E8" s="147" t="s">
        <v>0</v>
      </c>
      <c r="F8" s="148" t="s">
        <v>355</v>
      </c>
      <c r="G8" s="149"/>
    </row>
    <row r="9" spans="1:7" ht="15" thickBot="1" x14ac:dyDescent="0.25">
      <c r="B9" s="1562"/>
      <c r="C9" s="150" t="s">
        <v>356</v>
      </c>
      <c r="D9" s="150" t="s">
        <v>356</v>
      </c>
      <c r="E9" s="150" t="s">
        <v>356</v>
      </c>
      <c r="F9" s="151" t="s">
        <v>357</v>
      </c>
      <c r="G9" s="149"/>
    </row>
    <row r="10" spans="1:7" s="176" customFormat="1" ht="16.350000000000001" customHeight="1" thickTop="1" x14ac:dyDescent="0.25">
      <c r="B10" s="154" t="s">
        <v>358</v>
      </c>
      <c r="C10" s="155">
        <v>535731</v>
      </c>
      <c r="D10" s="155">
        <v>536219.69999999995</v>
      </c>
      <c r="E10" s="155">
        <v>572232.4</v>
      </c>
      <c r="F10" s="156">
        <f>(E10/D10)*100</f>
        <v>106.71603449108642</v>
      </c>
      <c r="G10" s="177"/>
    </row>
    <row r="11" spans="1:7" s="176" customFormat="1" ht="16.350000000000001" customHeight="1" x14ac:dyDescent="0.25">
      <c r="B11" s="157" t="s">
        <v>359</v>
      </c>
      <c r="C11" s="158">
        <v>67541</v>
      </c>
      <c r="D11" s="158">
        <v>74498.2</v>
      </c>
      <c r="E11" s="158">
        <v>98360.2</v>
      </c>
      <c r="F11" s="156">
        <f t="shared" ref="F11:F14" si="0">(E11/D11)*100</f>
        <v>132.03030408788402</v>
      </c>
      <c r="G11" s="177"/>
    </row>
    <row r="12" spans="1:7" s="176" customFormat="1" ht="16.350000000000001" customHeight="1" x14ac:dyDescent="0.25">
      <c r="B12" s="157" t="s">
        <v>360</v>
      </c>
      <c r="C12" s="158">
        <v>16126</v>
      </c>
      <c r="D12" s="158">
        <v>16126</v>
      </c>
      <c r="E12" s="158">
        <v>12469.5</v>
      </c>
      <c r="F12" s="156">
        <f t="shared" si="0"/>
        <v>77.325437182190242</v>
      </c>
      <c r="G12" s="177"/>
    </row>
    <row r="13" spans="1:7" s="176" customFormat="1" ht="16.350000000000001" customHeight="1" x14ac:dyDescent="0.25">
      <c r="B13" s="159" t="s">
        <v>361</v>
      </c>
      <c r="C13" s="158">
        <v>55686</v>
      </c>
      <c r="D13" s="158">
        <v>189251.4</v>
      </c>
      <c r="E13" s="158">
        <v>170317.1</v>
      </c>
      <c r="F13" s="156">
        <f t="shared" si="0"/>
        <v>89.99515987728492</v>
      </c>
      <c r="G13" s="177"/>
    </row>
    <row r="14" spans="1:7" s="176" customFormat="1" ht="16.350000000000001" customHeight="1" thickBot="1" x14ac:dyDescent="0.3">
      <c r="B14" s="160" t="s">
        <v>362</v>
      </c>
      <c r="C14" s="161">
        <f>SUM(C10:C13)</f>
        <v>675084</v>
      </c>
      <c r="D14" s="161">
        <f>SUM(D10:D13)</f>
        <v>816095.29999999993</v>
      </c>
      <c r="E14" s="161">
        <f>SUM(E10:E13)</f>
        <v>853379.2</v>
      </c>
      <c r="F14" s="156">
        <f t="shared" si="0"/>
        <v>104.56857183223578</v>
      </c>
      <c r="G14" s="177"/>
    </row>
    <row r="15" spans="1:7" s="176" customFormat="1" ht="16.350000000000001" customHeight="1" thickTop="1" x14ac:dyDescent="0.25">
      <c r="B15" s="162"/>
      <c r="C15" s="163"/>
      <c r="D15" s="163"/>
      <c r="E15" s="163"/>
      <c r="F15" s="164"/>
      <c r="G15" s="177"/>
    </row>
    <row r="16" spans="1:7" s="176" customFormat="1" ht="16.350000000000001" customHeight="1" x14ac:dyDescent="0.25">
      <c r="A16" s="177"/>
      <c r="B16" s="157" t="s">
        <v>363</v>
      </c>
      <c r="C16" s="158">
        <v>637895</v>
      </c>
      <c r="D16" s="158">
        <v>780169.6</v>
      </c>
      <c r="E16" s="158">
        <v>717554.6</v>
      </c>
      <c r="F16" s="165">
        <f>(E16/D16)*100</f>
        <v>91.974180998593127</v>
      </c>
      <c r="G16" s="177"/>
    </row>
    <row r="17" spans="1:7" s="176" customFormat="1" ht="16.350000000000001" customHeight="1" x14ac:dyDescent="0.25">
      <c r="A17" s="177"/>
      <c r="B17" s="159" t="s">
        <v>364</v>
      </c>
      <c r="C17" s="158">
        <v>134362</v>
      </c>
      <c r="D17" s="158">
        <v>220408.4</v>
      </c>
      <c r="E17" s="158">
        <v>189788.2</v>
      </c>
      <c r="F17" s="165">
        <f t="shared" ref="F17:F18" si="1">(E17/D17)*100</f>
        <v>86.107516773407923</v>
      </c>
      <c r="G17" s="177"/>
    </row>
    <row r="18" spans="1:7" s="176" customFormat="1" ht="16.350000000000001" customHeight="1" thickBot="1" x14ac:dyDescent="0.3">
      <c r="A18" s="177"/>
      <c r="B18" s="160" t="s">
        <v>365</v>
      </c>
      <c r="C18" s="161">
        <f>SUM(C16:C17)</f>
        <v>772257</v>
      </c>
      <c r="D18" s="161">
        <f>SUM(D16:D17)</f>
        <v>1000578</v>
      </c>
      <c r="E18" s="161">
        <f>SUM(E16:E17)</f>
        <v>907342.8</v>
      </c>
      <c r="F18" s="165">
        <f t="shared" si="1"/>
        <v>90.68186588152048</v>
      </c>
      <c r="G18" s="177"/>
    </row>
    <row r="19" spans="1:7" s="176" customFormat="1" ht="11.25" customHeight="1" thickTop="1" x14ac:dyDescent="0.25">
      <c r="B19" s="166"/>
      <c r="C19" s="167"/>
      <c r="D19" s="167"/>
      <c r="E19" s="167"/>
      <c r="F19" s="164"/>
      <c r="G19" s="177"/>
    </row>
    <row r="20" spans="1:7" s="176" customFormat="1" ht="16.350000000000001" customHeight="1" x14ac:dyDescent="0.25">
      <c r="B20" s="168" t="s">
        <v>366</v>
      </c>
      <c r="C20" s="169"/>
      <c r="D20" s="169"/>
      <c r="E20" s="169"/>
      <c r="F20" s="170"/>
      <c r="G20" s="177"/>
    </row>
    <row r="21" spans="1:7" s="176" customFormat="1" ht="16.350000000000001" customHeight="1" x14ac:dyDescent="0.2">
      <c r="B21" s="168" t="s">
        <v>367</v>
      </c>
      <c r="C21" s="171">
        <v>0</v>
      </c>
      <c r="D21" s="171">
        <v>0</v>
      </c>
      <c r="E21" s="171">
        <v>0</v>
      </c>
      <c r="F21" s="172"/>
    </row>
    <row r="22" spans="1:7" s="176" customFormat="1" ht="16.350000000000001" customHeight="1" thickBot="1" x14ac:dyDescent="0.25">
      <c r="B22" s="173" t="s">
        <v>368</v>
      </c>
      <c r="C22" s="174">
        <v>97173</v>
      </c>
      <c r="D22" s="174">
        <v>184482.7</v>
      </c>
      <c r="E22" s="174">
        <v>53963.6</v>
      </c>
      <c r="F22" s="175"/>
    </row>
    <row r="25" spans="1:7" x14ac:dyDescent="0.2">
      <c r="B25" s="152" t="s">
        <v>369</v>
      </c>
    </row>
    <row r="26" spans="1:7" x14ac:dyDescent="0.2">
      <c r="B26" s="152" t="s">
        <v>370</v>
      </c>
      <c r="C26" s="152"/>
      <c r="D26" s="152"/>
      <c r="E26" s="152"/>
    </row>
    <row r="27" spans="1:7" ht="15" x14ac:dyDescent="0.2">
      <c r="B27" s="152"/>
      <c r="C27" s="153"/>
      <c r="D27" s="153"/>
      <c r="E27" s="153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738" customWidth="1"/>
    <col min="2" max="2" width="7.28515625" style="739" customWidth="1"/>
    <col min="3" max="4" width="11.5703125" style="737" customWidth="1"/>
    <col min="5" max="5" width="11.5703125" style="740" customWidth="1"/>
    <col min="6" max="6" width="11.42578125" style="740" customWidth="1"/>
    <col min="7" max="7" width="9.85546875" style="740" customWidth="1"/>
    <col min="8" max="8" width="9.140625" style="740" customWidth="1"/>
    <col min="9" max="9" width="9.28515625" style="740" customWidth="1"/>
    <col min="10" max="10" width="9.140625" style="740" customWidth="1"/>
    <col min="11" max="11" width="12" style="737" customWidth="1"/>
    <col min="12" max="12" width="8.7109375" style="737"/>
    <col min="13" max="13" width="11.85546875" style="737" customWidth="1"/>
    <col min="14" max="14" width="12.5703125" style="737" customWidth="1"/>
    <col min="15" max="15" width="11.85546875" style="737" customWidth="1"/>
    <col min="16" max="16" width="12" style="737" customWidth="1"/>
    <col min="17" max="16384" width="8.7109375" style="737"/>
  </cols>
  <sheetData>
    <row r="1" spans="1:16" ht="24" customHeight="1" x14ac:dyDescent="0.35">
      <c r="A1" s="1608"/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736"/>
    </row>
    <row r="2" spans="1:16" x14ac:dyDescent="0.2">
      <c r="O2" s="741"/>
    </row>
    <row r="3" spans="1:16" ht="18.75" x14ac:dyDescent="0.3">
      <c r="A3" s="742" t="s">
        <v>781</v>
      </c>
      <c r="F3" s="510"/>
      <c r="G3" s="510"/>
    </row>
    <row r="4" spans="1:16" ht="21.75" customHeight="1" x14ac:dyDescent="0.25">
      <c r="A4" s="743"/>
      <c r="F4" s="510"/>
      <c r="G4" s="510"/>
    </row>
    <row r="5" spans="1:16" x14ac:dyDescent="0.2">
      <c r="A5" s="744"/>
      <c r="F5" s="510"/>
      <c r="G5" s="510"/>
    </row>
    <row r="6" spans="1:16" ht="6" customHeight="1" x14ac:dyDescent="0.2">
      <c r="F6" s="510"/>
      <c r="G6" s="510"/>
    </row>
    <row r="7" spans="1:16" ht="24.75" customHeight="1" x14ac:dyDescent="0.25">
      <c r="A7" s="745" t="s">
        <v>782</v>
      </c>
      <c r="B7" s="746"/>
      <c r="C7" s="1601" t="s">
        <v>870</v>
      </c>
      <c r="D7" s="1591"/>
      <c r="E7" s="1591"/>
      <c r="F7" s="1591"/>
      <c r="G7" s="1591"/>
      <c r="H7" s="1591"/>
      <c r="I7" s="1591"/>
      <c r="J7" s="1591"/>
      <c r="K7" s="1591"/>
      <c r="L7" s="1591"/>
      <c r="M7" s="1591"/>
      <c r="N7" s="1591"/>
      <c r="O7" s="1591"/>
    </row>
    <row r="8" spans="1:16" ht="23.25" customHeight="1" thickBot="1" x14ac:dyDescent="0.25">
      <c r="A8" s="744" t="s">
        <v>784</v>
      </c>
      <c r="F8" s="510"/>
      <c r="G8" s="510"/>
    </row>
    <row r="9" spans="1:16" ht="13.5" thickBot="1" x14ac:dyDescent="0.25">
      <c r="A9" s="876"/>
      <c r="B9" s="748"/>
      <c r="C9" s="749" t="s">
        <v>0</v>
      </c>
      <c r="D9" s="750" t="s">
        <v>787</v>
      </c>
      <c r="E9" s="751" t="s">
        <v>788</v>
      </c>
      <c r="F9" s="1612" t="s">
        <v>789</v>
      </c>
      <c r="G9" s="1613"/>
      <c r="H9" s="1613"/>
      <c r="I9" s="1614"/>
      <c r="J9" s="750" t="s">
        <v>790</v>
      </c>
      <c r="K9" s="751" t="s">
        <v>791</v>
      </c>
      <c r="M9" s="748" t="s">
        <v>792</v>
      </c>
      <c r="N9" s="748" t="s">
        <v>793</v>
      </c>
      <c r="O9" s="748" t="s">
        <v>792</v>
      </c>
    </row>
    <row r="10" spans="1:16" ht="13.5" thickBot="1" x14ac:dyDescent="0.25">
      <c r="A10" s="754" t="s">
        <v>785</v>
      </c>
      <c r="B10" s="755" t="s">
        <v>867</v>
      </c>
      <c r="C10" s="756" t="s">
        <v>794</v>
      </c>
      <c r="D10" s="757">
        <v>2023</v>
      </c>
      <c r="E10" s="758">
        <v>2023</v>
      </c>
      <c r="F10" s="759" t="s">
        <v>795</v>
      </c>
      <c r="G10" s="760" t="s">
        <v>796</v>
      </c>
      <c r="H10" s="760" t="s">
        <v>797</v>
      </c>
      <c r="I10" s="761" t="s">
        <v>798</v>
      </c>
      <c r="J10" s="757" t="s">
        <v>799</v>
      </c>
      <c r="K10" s="758" t="s">
        <v>800</v>
      </c>
      <c r="M10" s="764" t="s">
        <v>801</v>
      </c>
      <c r="N10" s="755" t="s">
        <v>802</v>
      </c>
      <c r="O10" s="755" t="s">
        <v>803</v>
      </c>
    </row>
    <row r="11" spans="1:16" x14ac:dyDescent="0.2">
      <c r="A11" s="765" t="s">
        <v>804</v>
      </c>
      <c r="B11" s="766"/>
      <c r="C11" s="767">
        <v>109.58</v>
      </c>
      <c r="D11" s="527">
        <v>108</v>
      </c>
      <c r="E11" s="877">
        <v>111.66</v>
      </c>
      <c r="F11" s="878">
        <v>111.66</v>
      </c>
      <c r="G11" s="771">
        <f t="shared" ref="G11:I23" si="0">M11</f>
        <v>111.5</v>
      </c>
      <c r="H11" s="772">
        <f t="shared" si="0"/>
        <v>111.55500000000001</v>
      </c>
      <c r="I11" s="773">
        <f>O11</f>
        <v>122</v>
      </c>
      <c r="J11" s="879" t="s">
        <v>805</v>
      </c>
      <c r="K11" s="880" t="s">
        <v>805</v>
      </c>
      <c r="L11" s="775"/>
      <c r="M11" s="796">
        <v>111.5</v>
      </c>
      <c r="N11" s="881">
        <v>111.55500000000001</v>
      </c>
      <c r="O11" s="882">
        <v>122</v>
      </c>
    </row>
    <row r="12" spans="1:16" ht="13.5" thickBot="1" x14ac:dyDescent="0.25">
      <c r="A12" s="779" t="s">
        <v>806</v>
      </c>
      <c r="B12" s="780"/>
      <c r="C12" s="781">
        <v>94.9</v>
      </c>
      <c r="D12" s="883">
        <v>96</v>
      </c>
      <c r="E12" s="884">
        <v>98.79</v>
      </c>
      <c r="F12" s="885">
        <v>98.79</v>
      </c>
      <c r="G12" s="784">
        <f t="shared" si="0"/>
        <v>99.07</v>
      </c>
      <c r="H12" s="785">
        <f t="shared" si="0"/>
        <v>98.22</v>
      </c>
      <c r="I12" s="784">
        <f>O12</f>
        <v>99.446700000000007</v>
      </c>
      <c r="J12" s="886"/>
      <c r="K12" s="887" t="s">
        <v>805</v>
      </c>
      <c r="L12" s="775"/>
      <c r="M12" s="786">
        <v>99.07</v>
      </c>
      <c r="N12" s="888">
        <v>98.22</v>
      </c>
      <c r="O12" s="889">
        <v>99.446700000000007</v>
      </c>
    </row>
    <row r="13" spans="1:16" x14ac:dyDescent="0.2">
      <c r="A13" s="789" t="s">
        <v>807</v>
      </c>
      <c r="B13" s="790" t="s">
        <v>808</v>
      </c>
      <c r="C13" s="791">
        <v>23655</v>
      </c>
      <c r="D13" s="527" t="s">
        <v>805</v>
      </c>
      <c r="E13" s="527" t="s">
        <v>805</v>
      </c>
      <c r="F13" s="890">
        <v>23875</v>
      </c>
      <c r="G13" s="793">
        <f t="shared" si="0"/>
        <v>24030</v>
      </c>
      <c r="H13" s="822">
        <f t="shared" si="0"/>
        <v>24737</v>
      </c>
      <c r="I13" s="793">
        <f>O13</f>
        <v>24665</v>
      </c>
      <c r="J13" s="891" t="s">
        <v>805</v>
      </c>
      <c r="K13" s="892" t="s">
        <v>805</v>
      </c>
      <c r="L13" s="775"/>
      <c r="M13" s="796">
        <v>24030</v>
      </c>
      <c r="N13" s="893">
        <v>24737</v>
      </c>
      <c r="O13" s="894">
        <v>24665</v>
      </c>
    </row>
    <row r="14" spans="1:16" x14ac:dyDescent="0.2">
      <c r="A14" s="799" t="s">
        <v>809</v>
      </c>
      <c r="B14" s="790" t="s">
        <v>810</v>
      </c>
      <c r="C14" s="791">
        <v>22159</v>
      </c>
      <c r="D14" s="535" t="s">
        <v>805</v>
      </c>
      <c r="E14" s="535" t="s">
        <v>805</v>
      </c>
      <c r="F14" s="895">
        <v>22373</v>
      </c>
      <c r="G14" s="793">
        <f t="shared" si="0"/>
        <v>22623</v>
      </c>
      <c r="H14" s="794">
        <f t="shared" si="0"/>
        <v>23331</v>
      </c>
      <c r="I14" s="793">
        <f t="shared" si="0"/>
        <v>23263</v>
      </c>
      <c r="J14" s="891" t="s">
        <v>805</v>
      </c>
      <c r="K14" s="892" t="s">
        <v>805</v>
      </c>
      <c r="L14" s="775"/>
      <c r="M14" s="800">
        <v>22623</v>
      </c>
      <c r="N14" s="893">
        <v>23331</v>
      </c>
      <c r="O14" s="894">
        <v>23263</v>
      </c>
    </row>
    <row r="15" spans="1:16" x14ac:dyDescent="0.2">
      <c r="A15" s="799" t="s">
        <v>811</v>
      </c>
      <c r="B15" s="790" t="s">
        <v>812</v>
      </c>
      <c r="C15" s="791">
        <v>463</v>
      </c>
      <c r="D15" s="535" t="s">
        <v>805</v>
      </c>
      <c r="E15" s="535" t="s">
        <v>805</v>
      </c>
      <c r="F15" s="895">
        <v>606</v>
      </c>
      <c r="G15" s="793">
        <f t="shared" si="0"/>
        <v>401</v>
      </c>
      <c r="H15" s="794">
        <f t="shared" si="0"/>
        <v>631</v>
      </c>
      <c r="I15" s="793">
        <f t="shared" si="0"/>
        <v>349</v>
      </c>
      <c r="J15" s="891" t="s">
        <v>805</v>
      </c>
      <c r="K15" s="892" t="s">
        <v>805</v>
      </c>
      <c r="L15" s="775"/>
      <c r="M15" s="800">
        <v>401</v>
      </c>
      <c r="N15" s="893">
        <v>631</v>
      </c>
      <c r="O15" s="894">
        <v>349</v>
      </c>
    </row>
    <row r="16" spans="1:16" x14ac:dyDescent="0.2">
      <c r="A16" s="799" t="s">
        <v>813</v>
      </c>
      <c r="B16" s="790" t="s">
        <v>805</v>
      </c>
      <c r="C16" s="791">
        <v>5053</v>
      </c>
      <c r="D16" s="535" t="s">
        <v>805</v>
      </c>
      <c r="E16" s="535" t="s">
        <v>805</v>
      </c>
      <c r="F16" s="895">
        <v>26553</v>
      </c>
      <c r="G16" s="793">
        <f t="shared" si="0"/>
        <v>36885</v>
      </c>
      <c r="H16" s="794">
        <f t="shared" si="0"/>
        <v>51011</v>
      </c>
      <c r="I16" s="793">
        <f t="shared" si="0"/>
        <v>6071</v>
      </c>
      <c r="J16" s="891" t="s">
        <v>805</v>
      </c>
      <c r="K16" s="892" t="s">
        <v>805</v>
      </c>
      <c r="L16" s="775"/>
      <c r="M16" s="800">
        <v>36885</v>
      </c>
      <c r="N16" s="893">
        <v>51011</v>
      </c>
      <c r="O16" s="894">
        <v>6071</v>
      </c>
    </row>
    <row r="17" spans="1:15" ht="13.5" thickBot="1" x14ac:dyDescent="0.25">
      <c r="A17" s="765" t="s">
        <v>814</v>
      </c>
      <c r="B17" s="801" t="s">
        <v>815</v>
      </c>
      <c r="C17" s="802">
        <v>8784</v>
      </c>
      <c r="D17" s="541" t="s">
        <v>805</v>
      </c>
      <c r="E17" s="541" t="s">
        <v>805</v>
      </c>
      <c r="F17" s="896">
        <v>16227</v>
      </c>
      <c r="G17" s="793">
        <f t="shared" si="0"/>
        <v>28900</v>
      </c>
      <c r="H17" s="794">
        <f t="shared" si="0"/>
        <v>23040</v>
      </c>
      <c r="I17" s="793">
        <f t="shared" si="0"/>
        <v>16085</v>
      </c>
      <c r="J17" s="897" t="s">
        <v>805</v>
      </c>
      <c r="K17" s="880" t="s">
        <v>805</v>
      </c>
      <c r="L17" s="775"/>
      <c r="M17" s="805">
        <v>28900</v>
      </c>
      <c r="N17" s="898">
        <v>23040</v>
      </c>
      <c r="O17" s="899">
        <v>16085</v>
      </c>
    </row>
    <row r="18" spans="1:15" ht="13.5" thickBot="1" x14ac:dyDescent="0.25">
      <c r="A18" s="808" t="s">
        <v>816</v>
      </c>
      <c r="B18" s="900"/>
      <c r="C18" s="548">
        <f>C13-C14+C15+C16+C17</f>
        <v>15796</v>
      </c>
      <c r="D18" s="901" t="s">
        <v>805</v>
      </c>
      <c r="E18" s="901" t="s">
        <v>805</v>
      </c>
      <c r="F18" s="902">
        <f>F13-F14+F15+F16+F17</f>
        <v>44888</v>
      </c>
      <c r="G18" s="902">
        <f>G13-G14+G15+G16+G17</f>
        <v>67593</v>
      </c>
      <c r="H18" s="902">
        <f>H13-H14+H15+H16+H17</f>
        <v>76088</v>
      </c>
      <c r="I18" s="902">
        <f>I13-I14+I15+I16+I17</f>
        <v>23907</v>
      </c>
      <c r="J18" s="902" t="s">
        <v>805</v>
      </c>
      <c r="K18" s="903" t="s">
        <v>805</v>
      </c>
      <c r="L18" s="775"/>
      <c r="M18" s="423">
        <f>M13-M14+M15+M16+M17</f>
        <v>67593</v>
      </c>
      <c r="N18" s="423">
        <f t="shared" ref="N18:O18" si="1">N13-N14+N15+N16+N17</f>
        <v>76088</v>
      </c>
      <c r="O18" s="423">
        <f t="shared" si="1"/>
        <v>23907</v>
      </c>
    </row>
    <row r="19" spans="1:15" x14ac:dyDescent="0.2">
      <c r="A19" s="765" t="s">
        <v>817</v>
      </c>
      <c r="B19" s="904">
        <v>401</v>
      </c>
      <c r="C19" s="802">
        <v>1463</v>
      </c>
      <c r="D19" s="527" t="s">
        <v>805</v>
      </c>
      <c r="E19" s="527" t="s">
        <v>805</v>
      </c>
      <c r="F19" s="896">
        <v>1470</v>
      </c>
      <c r="G19" s="793">
        <f t="shared" si="0"/>
        <v>1592</v>
      </c>
      <c r="H19" s="794">
        <f t="shared" si="0"/>
        <v>1591</v>
      </c>
      <c r="I19" s="793">
        <f t="shared" si="0"/>
        <v>1376</v>
      </c>
      <c r="J19" s="905" t="s">
        <v>805</v>
      </c>
      <c r="K19" s="906" t="s">
        <v>805</v>
      </c>
      <c r="L19" s="775"/>
      <c r="M19" s="792">
        <v>1592</v>
      </c>
      <c r="N19" s="898">
        <v>1591</v>
      </c>
      <c r="O19" s="899">
        <v>1376</v>
      </c>
    </row>
    <row r="20" spans="1:15" x14ac:dyDescent="0.2">
      <c r="A20" s="799" t="s">
        <v>818</v>
      </c>
      <c r="B20" s="790" t="s">
        <v>819</v>
      </c>
      <c r="C20" s="791">
        <v>2271</v>
      </c>
      <c r="D20" s="535" t="s">
        <v>805</v>
      </c>
      <c r="E20" s="535" t="s">
        <v>805</v>
      </c>
      <c r="F20" s="895">
        <v>2229</v>
      </c>
      <c r="G20" s="793">
        <f t="shared" si="0"/>
        <v>2233</v>
      </c>
      <c r="H20" s="794">
        <f t="shared" si="0"/>
        <v>2274</v>
      </c>
      <c r="I20" s="793">
        <f t="shared" si="0"/>
        <v>6939</v>
      </c>
      <c r="J20" s="907" t="s">
        <v>805</v>
      </c>
      <c r="K20" s="891" t="s">
        <v>805</v>
      </c>
      <c r="L20" s="775"/>
      <c r="M20" s="800">
        <v>2233</v>
      </c>
      <c r="N20" s="893">
        <v>2274</v>
      </c>
      <c r="O20" s="894">
        <v>6939</v>
      </c>
    </row>
    <row r="21" spans="1:15" x14ac:dyDescent="0.2">
      <c r="A21" s="799" t="s">
        <v>820</v>
      </c>
      <c r="B21" s="790" t="s">
        <v>805</v>
      </c>
      <c r="C21" s="791">
        <v>1431</v>
      </c>
      <c r="D21" s="535" t="s">
        <v>805</v>
      </c>
      <c r="E21" s="535" t="s">
        <v>805</v>
      </c>
      <c r="F21" s="895">
        <v>239</v>
      </c>
      <c r="G21" s="793">
        <f t="shared" si="0"/>
        <v>4651</v>
      </c>
      <c r="H21" s="794">
        <f t="shared" si="0"/>
        <v>5158</v>
      </c>
      <c r="I21" s="793">
        <f t="shared" si="0"/>
        <v>971</v>
      </c>
      <c r="J21" s="907" t="s">
        <v>805</v>
      </c>
      <c r="K21" s="891" t="s">
        <v>805</v>
      </c>
      <c r="L21" s="775"/>
      <c r="M21" s="800">
        <v>4651</v>
      </c>
      <c r="N21" s="893">
        <v>5158</v>
      </c>
      <c r="O21" s="894">
        <v>971</v>
      </c>
    </row>
    <row r="22" spans="1:15" x14ac:dyDescent="0.2">
      <c r="A22" s="799" t="s">
        <v>821</v>
      </c>
      <c r="B22" s="790" t="s">
        <v>805</v>
      </c>
      <c r="C22" s="791">
        <v>10355</v>
      </c>
      <c r="D22" s="535" t="s">
        <v>805</v>
      </c>
      <c r="E22" s="535" t="s">
        <v>805</v>
      </c>
      <c r="F22" s="895">
        <v>40668</v>
      </c>
      <c r="G22" s="793">
        <f t="shared" si="0"/>
        <v>58802</v>
      </c>
      <c r="H22" s="794">
        <f t="shared" si="0"/>
        <v>66671</v>
      </c>
      <c r="I22" s="793">
        <f t="shared" si="0"/>
        <v>14233</v>
      </c>
      <c r="J22" s="907" t="s">
        <v>805</v>
      </c>
      <c r="K22" s="891" t="s">
        <v>805</v>
      </c>
      <c r="L22" s="775"/>
      <c r="M22" s="800">
        <v>58802</v>
      </c>
      <c r="N22" s="893">
        <v>66671</v>
      </c>
      <c r="O22" s="894">
        <v>14233</v>
      </c>
    </row>
    <row r="23" spans="1:15" ht="13.5" thickBot="1" x14ac:dyDescent="0.25">
      <c r="A23" s="779" t="s">
        <v>822</v>
      </c>
      <c r="B23" s="810" t="s">
        <v>805</v>
      </c>
      <c r="C23" s="791">
        <v>0</v>
      </c>
      <c r="D23" s="541" t="s">
        <v>805</v>
      </c>
      <c r="E23" s="541" t="s">
        <v>805</v>
      </c>
      <c r="F23" s="908">
        <v>0</v>
      </c>
      <c r="G23" s="812">
        <f t="shared" si="0"/>
        <v>0</v>
      </c>
      <c r="H23" s="813">
        <f t="shared" si="0"/>
        <v>0</v>
      </c>
      <c r="I23" s="812">
        <f t="shared" si="0"/>
        <v>0</v>
      </c>
      <c r="J23" s="909" t="s">
        <v>805</v>
      </c>
      <c r="K23" s="910" t="s">
        <v>805</v>
      </c>
      <c r="L23" s="775"/>
      <c r="M23" s="811">
        <v>0</v>
      </c>
      <c r="N23" s="911">
        <v>0</v>
      </c>
      <c r="O23" s="912">
        <v>0</v>
      </c>
    </row>
    <row r="24" spans="1:15" x14ac:dyDescent="0.2">
      <c r="A24" s="817" t="s">
        <v>823</v>
      </c>
      <c r="B24" s="913" t="s">
        <v>805</v>
      </c>
      <c r="C24" s="819">
        <v>71537</v>
      </c>
      <c r="D24" s="914">
        <v>71850</v>
      </c>
      <c r="E24" s="915">
        <v>78824</v>
      </c>
      <c r="F24" s="914">
        <v>17204</v>
      </c>
      <c r="G24" s="820">
        <f>M24-F24</f>
        <v>16994</v>
      </c>
      <c r="H24" s="820">
        <f>N24-M24</f>
        <v>20210</v>
      </c>
      <c r="I24" s="822">
        <f>O24-N24</f>
        <v>24416</v>
      </c>
      <c r="J24" s="916">
        <f t="shared" ref="J24:J47" si="2">SUM(F24:I24)</f>
        <v>78824</v>
      </c>
      <c r="K24" s="917">
        <f t="shared" ref="K24:K47" si="3">(J24/E24)*100</f>
        <v>100</v>
      </c>
      <c r="L24" s="775"/>
      <c r="M24" s="796">
        <v>34198</v>
      </c>
      <c r="N24" s="918">
        <v>54408</v>
      </c>
      <c r="O24" s="919">
        <v>78824</v>
      </c>
    </row>
    <row r="25" spans="1:15" x14ac:dyDescent="0.2">
      <c r="A25" s="799" t="s">
        <v>824</v>
      </c>
      <c r="B25" s="920" t="s">
        <v>805</v>
      </c>
      <c r="C25" s="791">
        <v>435</v>
      </c>
      <c r="D25" s="921">
        <v>0</v>
      </c>
      <c r="E25" s="922">
        <v>510</v>
      </c>
      <c r="F25" s="921">
        <v>0</v>
      </c>
      <c r="G25" s="826">
        <f t="shared" ref="G25:G42" si="4">M25-F25</f>
        <v>0</v>
      </c>
      <c r="H25" s="826">
        <f t="shared" ref="H25:I42" si="5">N25-M25</f>
        <v>60</v>
      </c>
      <c r="I25" s="794">
        <f t="shared" si="5"/>
        <v>450</v>
      </c>
      <c r="J25" s="923">
        <f t="shared" si="2"/>
        <v>510</v>
      </c>
      <c r="K25" s="924">
        <f t="shared" ref="K25" si="6">IF(E25=0, "x",(J25/E25)*100)</f>
        <v>100</v>
      </c>
      <c r="L25" s="775"/>
      <c r="M25" s="800">
        <v>0</v>
      </c>
      <c r="N25" s="893">
        <v>60</v>
      </c>
      <c r="O25" s="925">
        <v>510</v>
      </c>
    </row>
    <row r="26" spans="1:15" ht="13.5" thickBot="1" x14ac:dyDescent="0.25">
      <c r="A26" s="779" t="s">
        <v>825</v>
      </c>
      <c r="B26" s="926">
        <v>672</v>
      </c>
      <c r="C26" s="830">
        <v>11305</v>
      </c>
      <c r="D26" s="927">
        <v>12700</v>
      </c>
      <c r="E26" s="928">
        <v>12250</v>
      </c>
      <c r="F26" s="929">
        <v>3174</v>
      </c>
      <c r="G26" s="831">
        <f t="shared" si="4"/>
        <v>3174</v>
      </c>
      <c r="H26" s="831">
        <f t="shared" si="5"/>
        <v>3177</v>
      </c>
      <c r="I26" s="834">
        <f t="shared" si="5"/>
        <v>2725</v>
      </c>
      <c r="J26" s="930">
        <f t="shared" si="2"/>
        <v>12250</v>
      </c>
      <c r="K26" s="931">
        <f t="shared" si="3"/>
        <v>100</v>
      </c>
      <c r="L26" s="775"/>
      <c r="M26" s="805">
        <v>6348</v>
      </c>
      <c r="N26" s="932">
        <v>9525</v>
      </c>
      <c r="O26" s="933">
        <v>12250</v>
      </c>
    </row>
    <row r="27" spans="1:15" x14ac:dyDescent="0.2">
      <c r="A27" s="789" t="s">
        <v>826</v>
      </c>
      <c r="B27" s="913">
        <v>501</v>
      </c>
      <c r="C27" s="791">
        <v>8147</v>
      </c>
      <c r="D27" s="934">
        <v>7775</v>
      </c>
      <c r="E27" s="935">
        <v>8800</v>
      </c>
      <c r="F27" s="934">
        <v>2306</v>
      </c>
      <c r="G27" s="820">
        <f t="shared" si="4"/>
        <v>2370</v>
      </c>
      <c r="H27" s="838">
        <f t="shared" si="5"/>
        <v>1827</v>
      </c>
      <c r="I27" s="840">
        <f t="shared" si="5"/>
        <v>2372</v>
      </c>
      <c r="J27" s="916">
        <f t="shared" si="2"/>
        <v>8875</v>
      </c>
      <c r="K27" s="917">
        <f t="shared" si="3"/>
        <v>100.85227272727273</v>
      </c>
      <c r="L27" s="775"/>
      <c r="M27" s="792">
        <v>4676</v>
      </c>
      <c r="N27" s="936">
        <v>6503</v>
      </c>
      <c r="O27" s="937">
        <v>8875</v>
      </c>
    </row>
    <row r="28" spans="1:15" x14ac:dyDescent="0.2">
      <c r="A28" s="799" t="s">
        <v>827</v>
      </c>
      <c r="B28" s="920">
        <v>502</v>
      </c>
      <c r="C28" s="791">
        <v>4326</v>
      </c>
      <c r="D28" s="921">
        <v>5375</v>
      </c>
      <c r="E28" s="922">
        <v>4200</v>
      </c>
      <c r="F28" s="921">
        <v>1678</v>
      </c>
      <c r="G28" s="826">
        <f t="shared" si="4"/>
        <v>1438</v>
      </c>
      <c r="H28" s="826">
        <f t="shared" si="5"/>
        <v>334</v>
      </c>
      <c r="I28" s="794">
        <f t="shared" si="5"/>
        <v>732</v>
      </c>
      <c r="J28" s="923">
        <f t="shared" si="2"/>
        <v>4182</v>
      </c>
      <c r="K28" s="924">
        <f t="shared" si="3"/>
        <v>99.571428571428569</v>
      </c>
      <c r="L28" s="775"/>
      <c r="M28" s="800">
        <v>3116</v>
      </c>
      <c r="N28" s="893">
        <v>3450</v>
      </c>
      <c r="O28" s="925">
        <v>4182</v>
      </c>
    </row>
    <row r="29" spans="1:15" x14ac:dyDescent="0.2">
      <c r="A29" s="799" t="s">
        <v>828</v>
      </c>
      <c r="B29" s="920">
        <v>504</v>
      </c>
      <c r="C29" s="791">
        <v>0</v>
      </c>
      <c r="D29" s="921">
        <v>0</v>
      </c>
      <c r="E29" s="922">
        <v>0</v>
      </c>
      <c r="F29" s="921">
        <v>0</v>
      </c>
      <c r="G29" s="826">
        <f t="shared" si="4"/>
        <v>0</v>
      </c>
      <c r="H29" s="826">
        <f t="shared" si="5"/>
        <v>0</v>
      </c>
      <c r="I29" s="794">
        <f t="shared" si="5"/>
        <v>0</v>
      </c>
      <c r="J29" s="923">
        <f t="shared" si="2"/>
        <v>0</v>
      </c>
      <c r="K29" s="924" t="str">
        <f t="shared" ref="K29" si="7">IF(E29=0, "x",(J29/E29)*100)</f>
        <v>x</v>
      </c>
      <c r="L29" s="775"/>
      <c r="M29" s="800">
        <v>0</v>
      </c>
      <c r="N29" s="893">
        <v>0</v>
      </c>
      <c r="O29" s="925">
        <v>0</v>
      </c>
    </row>
    <row r="30" spans="1:15" x14ac:dyDescent="0.2">
      <c r="A30" s="799" t="s">
        <v>829</v>
      </c>
      <c r="B30" s="920">
        <v>511</v>
      </c>
      <c r="C30" s="791">
        <v>1016</v>
      </c>
      <c r="D30" s="921">
        <v>1208</v>
      </c>
      <c r="E30" s="922">
        <v>1208</v>
      </c>
      <c r="F30" s="921">
        <v>96</v>
      </c>
      <c r="G30" s="826">
        <f t="shared" si="4"/>
        <v>55</v>
      </c>
      <c r="H30" s="826">
        <f t="shared" si="5"/>
        <v>482</v>
      </c>
      <c r="I30" s="794">
        <f t="shared" si="5"/>
        <v>591</v>
      </c>
      <c r="J30" s="923">
        <f t="shared" si="2"/>
        <v>1224</v>
      </c>
      <c r="K30" s="924">
        <f t="shared" si="3"/>
        <v>101.32450331125828</v>
      </c>
      <c r="L30" s="775"/>
      <c r="M30" s="800">
        <v>151</v>
      </c>
      <c r="N30" s="893">
        <v>633</v>
      </c>
      <c r="O30" s="925">
        <v>1224</v>
      </c>
    </row>
    <row r="31" spans="1:15" x14ac:dyDescent="0.2">
      <c r="A31" s="799" t="s">
        <v>830</v>
      </c>
      <c r="B31" s="920">
        <v>518</v>
      </c>
      <c r="C31" s="791">
        <v>3373</v>
      </c>
      <c r="D31" s="921">
        <v>3560</v>
      </c>
      <c r="E31" s="922">
        <v>5200</v>
      </c>
      <c r="F31" s="921">
        <v>1164</v>
      </c>
      <c r="G31" s="826">
        <f t="shared" si="4"/>
        <v>1827</v>
      </c>
      <c r="H31" s="826">
        <f t="shared" si="5"/>
        <v>1039</v>
      </c>
      <c r="I31" s="794">
        <f t="shared" si="5"/>
        <v>1149</v>
      </c>
      <c r="J31" s="923">
        <f t="shared" si="2"/>
        <v>5179</v>
      </c>
      <c r="K31" s="924">
        <f t="shared" si="3"/>
        <v>99.59615384615384</v>
      </c>
      <c r="L31" s="775"/>
      <c r="M31" s="800">
        <v>2991</v>
      </c>
      <c r="N31" s="893">
        <v>4030</v>
      </c>
      <c r="O31" s="925">
        <v>5179</v>
      </c>
    </row>
    <row r="32" spans="1:15" x14ac:dyDescent="0.2">
      <c r="A32" s="799" t="s">
        <v>831</v>
      </c>
      <c r="B32" s="920">
        <v>521</v>
      </c>
      <c r="C32" s="791">
        <v>44315</v>
      </c>
      <c r="D32" s="921">
        <v>43610</v>
      </c>
      <c r="E32" s="922">
        <v>48950</v>
      </c>
      <c r="F32" s="921">
        <v>10591</v>
      </c>
      <c r="G32" s="826">
        <f t="shared" si="4"/>
        <v>10332</v>
      </c>
      <c r="H32" s="826">
        <f t="shared" si="5"/>
        <v>12364</v>
      </c>
      <c r="I32" s="794">
        <f t="shared" si="5"/>
        <v>15678</v>
      </c>
      <c r="J32" s="923">
        <f t="shared" si="2"/>
        <v>48965</v>
      </c>
      <c r="K32" s="924">
        <f t="shared" si="3"/>
        <v>100.03064351378958</v>
      </c>
      <c r="L32" s="775"/>
      <c r="M32" s="800">
        <v>20923</v>
      </c>
      <c r="N32" s="893">
        <v>33287</v>
      </c>
      <c r="O32" s="925">
        <v>48965</v>
      </c>
    </row>
    <row r="33" spans="1:15" x14ac:dyDescent="0.2">
      <c r="A33" s="799" t="s">
        <v>832</v>
      </c>
      <c r="B33" s="920" t="s">
        <v>833</v>
      </c>
      <c r="C33" s="791">
        <v>16415</v>
      </c>
      <c r="D33" s="921">
        <v>16044</v>
      </c>
      <c r="E33" s="922">
        <v>18250</v>
      </c>
      <c r="F33" s="921">
        <v>3944</v>
      </c>
      <c r="G33" s="826">
        <f t="shared" si="4"/>
        <v>3859</v>
      </c>
      <c r="H33" s="826">
        <f t="shared" si="5"/>
        <v>4662</v>
      </c>
      <c r="I33" s="794">
        <f t="shared" si="5"/>
        <v>5798</v>
      </c>
      <c r="J33" s="923">
        <f t="shared" si="2"/>
        <v>18263</v>
      </c>
      <c r="K33" s="924">
        <f t="shared" si="3"/>
        <v>100.07123287671233</v>
      </c>
      <c r="L33" s="775"/>
      <c r="M33" s="800">
        <v>7803</v>
      </c>
      <c r="N33" s="893">
        <v>12465</v>
      </c>
      <c r="O33" s="925">
        <v>18263</v>
      </c>
    </row>
    <row r="34" spans="1:15" x14ac:dyDescent="0.2">
      <c r="A34" s="799" t="s">
        <v>834</v>
      </c>
      <c r="B34" s="920">
        <v>557</v>
      </c>
      <c r="C34" s="791">
        <v>36</v>
      </c>
      <c r="D34" s="921">
        <v>0</v>
      </c>
      <c r="E34" s="922">
        <v>1</v>
      </c>
      <c r="F34" s="921">
        <v>0</v>
      </c>
      <c r="G34" s="826">
        <f t="shared" si="4"/>
        <v>1</v>
      </c>
      <c r="H34" s="826">
        <f t="shared" si="5"/>
        <v>0</v>
      </c>
      <c r="I34" s="794">
        <f t="shared" si="5"/>
        <v>0</v>
      </c>
      <c r="J34" s="923">
        <f t="shared" si="2"/>
        <v>1</v>
      </c>
      <c r="K34" s="924">
        <f t="shared" ref="K34" si="8">IF(E34=0, "x",(J34/E34)*100)</f>
        <v>100</v>
      </c>
      <c r="L34" s="775"/>
      <c r="M34" s="800">
        <v>1</v>
      </c>
      <c r="N34" s="893">
        <v>1</v>
      </c>
      <c r="O34" s="925">
        <v>1</v>
      </c>
    </row>
    <row r="35" spans="1:15" x14ac:dyDescent="0.2">
      <c r="A35" s="799" t="s">
        <v>835</v>
      </c>
      <c r="B35" s="920">
        <v>551</v>
      </c>
      <c r="C35" s="791">
        <v>372</v>
      </c>
      <c r="D35" s="921">
        <v>363</v>
      </c>
      <c r="E35" s="922">
        <v>375</v>
      </c>
      <c r="F35" s="921">
        <v>92</v>
      </c>
      <c r="G35" s="826">
        <f t="shared" si="4"/>
        <v>95</v>
      </c>
      <c r="H35" s="826">
        <f t="shared" si="5"/>
        <v>93</v>
      </c>
      <c r="I35" s="794">
        <f t="shared" si="5"/>
        <v>95</v>
      </c>
      <c r="J35" s="923">
        <f t="shared" si="2"/>
        <v>375</v>
      </c>
      <c r="K35" s="924">
        <f t="shared" si="3"/>
        <v>100</v>
      </c>
      <c r="L35" s="775"/>
      <c r="M35" s="800">
        <v>187</v>
      </c>
      <c r="N35" s="893">
        <v>280</v>
      </c>
      <c r="O35" s="925">
        <v>375</v>
      </c>
    </row>
    <row r="36" spans="1:15" ht="13.5" thickBot="1" x14ac:dyDescent="0.25">
      <c r="A36" s="765" t="s">
        <v>836</v>
      </c>
      <c r="B36" s="938" t="s">
        <v>837</v>
      </c>
      <c r="C36" s="802">
        <v>1568</v>
      </c>
      <c r="D36" s="939">
        <v>1580</v>
      </c>
      <c r="E36" s="940">
        <v>980</v>
      </c>
      <c r="F36" s="941">
        <v>-22</v>
      </c>
      <c r="G36" s="826">
        <f t="shared" si="4"/>
        <v>21</v>
      </c>
      <c r="H36" s="826">
        <f t="shared" si="5"/>
        <v>767</v>
      </c>
      <c r="I36" s="794">
        <f t="shared" si="5"/>
        <v>190</v>
      </c>
      <c r="J36" s="930">
        <f t="shared" si="2"/>
        <v>956</v>
      </c>
      <c r="K36" s="931">
        <f t="shared" si="3"/>
        <v>97.551020408163268</v>
      </c>
      <c r="L36" s="775"/>
      <c r="M36" s="811">
        <v>-1</v>
      </c>
      <c r="N36" s="911">
        <v>766</v>
      </c>
      <c r="O36" s="942">
        <v>956</v>
      </c>
    </row>
    <row r="37" spans="1:15" ht="13.5" thickBot="1" x14ac:dyDescent="0.25">
      <c r="A37" s="808" t="s">
        <v>838</v>
      </c>
      <c r="B37" s="943"/>
      <c r="C37" s="548">
        <f t="shared" ref="C37:I37" si="9">SUM(C27:C36)</f>
        <v>79568</v>
      </c>
      <c r="D37" s="548">
        <f t="shared" si="9"/>
        <v>79515</v>
      </c>
      <c r="E37" s="548">
        <f t="shared" si="9"/>
        <v>87964</v>
      </c>
      <c r="F37" s="548">
        <f t="shared" si="9"/>
        <v>19849</v>
      </c>
      <c r="G37" s="548">
        <f t="shared" si="9"/>
        <v>19998</v>
      </c>
      <c r="H37" s="548">
        <f t="shared" si="9"/>
        <v>21568</v>
      </c>
      <c r="I37" s="902">
        <f t="shared" si="9"/>
        <v>26605</v>
      </c>
      <c r="J37" s="944">
        <f t="shared" si="2"/>
        <v>88020</v>
      </c>
      <c r="K37" s="945">
        <f t="shared" si="3"/>
        <v>100.06366240734846</v>
      </c>
      <c r="L37" s="775"/>
      <c r="M37" s="902">
        <f>SUM(M27:M36)</f>
        <v>39847</v>
      </c>
      <c r="N37" s="903">
        <f>SUM(N27:N36)</f>
        <v>61415</v>
      </c>
      <c r="O37" s="903">
        <f>SUM(O27:O36)</f>
        <v>88020</v>
      </c>
    </row>
    <row r="38" spans="1:15" x14ac:dyDescent="0.2">
      <c r="A38" s="789" t="s">
        <v>839</v>
      </c>
      <c r="B38" s="913">
        <v>601</v>
      </c>
      <c r="C38" s="768">
        <v>0</v>
      </c>
      <c r="D38" s="934">
        <v>0</v>
      </c>
      <c r="E38" s="935">
        <v>0</v>
      </c>
      <c r="F38" s="914">
        <v>0</v>
      </c>
      <c r="G38" s="826">
        <f t="shared" si="4"/>
        <v>0</v>
      </c>
      <c r="H38" s="826">
        <f t="shared" si="5"/>
        <v>0</v>
      </c>
      <c r="I38" s="794">
        <f t="shared" si="5"/>
        <v>0</v>
      </c>
      <c r="J38" s="916">
        <f t="shared" si="2"/>
        <v>0</v>
      </c>
      <c r="K38" s="946" t="str">
        <f t="shared" ref="K38" si="10">IF(E38=0, "x",(J38/E38)*100)</f>
        <v>x</v>
      </c>
      <c r="L38" s="775"/>
      <c r="M38" s="792">
        <v>0</v>
      </c>
      <c r="N38" s="947">
        <v>0</v>
      </c>
      <c r="O38" s="948">
        <v>0</v>
      </c>
    </row>
    <row r="39" spans="1:15" x14ac:dyDescent="0.2">
      <c r="A39" s="799" t="s">
        <v>840</v>
      </c>
      <c r="B39" s="920">
        <v>602</v>
      </c>
      <c r="C39" s="791">
        <v>7123</v>
      </c>
      <c r="D39" s="921">
        <v>6715</v>
      </c>
      <c r="E39" s="922">
        <v>8200</v>
      </c>
      <c r="F39" s="921">
        <v>2103</v>
      </c>
      <c r="G39" s="826">
        <f t="shared" si="4"/>
        <v>2889</v>
      </c>
      <c r="H39" s="826">
        <f t="shared" si="5"/>
        <v>972</v>
      </c>
      <c r="I39" s="794">
        <f t="shared" si="5"/>
        <v>2261</v>
      </c>
      <c r="J39" s="923">
        <f t="shared" si="2"/>
        <v>8225</v>
      </c>
      <c r="K39" s="924">
        <f t="shared" si="3"/>
        <v>100.30487804878048</v>
      </c>
      <c r="L39" s="775"/>
      <c r="M39" s="800">
        <v>4992</v>
      </c>
      <c r="N39" s="949">
        <v>5964</v>
      </c>
      <c r="O39" s="950">
        <v>8225</v>
      </c>
    </row>
    <row r="40" spans="1:15" x14ac:dyDescent="0.2">
      <c r="A40" s="799" t="s">
        <v>841</v>
      </c>
      <c r="B40" s="920">
        <v>604</v>
      </c>
      <c r="C40" s="791">
        <v>0</v>
      </c>
      <c r="D40" s="921">
        <v>0</v>
      </c>
      <c r="E40" s="922">
        <v>0</v>
      </c>
      <c r="F40" s="921">
        <v>0</v>
      </c>
      <c r="G40" s="826">
        <f t="shared" si="4"/>
        <v>0</v>
      </c>
      <c r="H40" s="826">
        <f t="shared" si="5"/>
        <v>0</v>
      </c>
      <c r="I40" s="794">
        <f t="shared" si="5"/>
        <v>0</v>
      </c>
      <c r="J40" s="923">
        <f t="shared" si="2"/>
        <v>0</v>
      </c>
      <c r="K40" s="891" t="str">
        <f t="shared" ref="K40" si="11">IF(E40=0, "x",(J40/E40)*100)</f>
        <v>x</v>
      </c>
      <c r="L40" s="775"/>
      <c r="M40" s="800">
        <v>0</v>
      </c>
      <c r="N40" s="949">
        <v>0</v>
      </c>
      <c r="O40" s="950">
        <v>0</v>
      </c>
    </row>
    <row r="41" spans="1:15" x14ac:dyDescent="0.2">
      <c r="A41" s="799" t="s">
        <v>842</v>
      </c>
      <c r="B41" s="920" t="s">
        <v>843</v>
      </c>
      <c r="C41" s="791">
        <v>71537</v>
      </c>
      <c r="D41" s="921">
        <v>71850</v>
      </c>
      <c r="E41" s="922">
        <v>78300</v>
      </c>
      <c r="F41" s="921">
        <v>17204</v>
      </c>
      <c r="G41" s="826">
        <f t="shared" si="4"/>
        <v>16994</v>
      </c>
      <c r="H41" s="826">
        <f t="shared" si="5"/>
        <v>20210</v>
      </c>
      <c r="I41" s="794">
        <f t="shared" si="5"/>
        <v>23906</v>
      </c>
      <c r="J41" s="923">
        <f t="shared" si="2"/>
        <v>78314</v>
      </c>
      <c r="K41" s="924">
        <f t="shared" si="3"/>
        <v>100.01787994891443</v>
      </c>
      <c r="L41" s="775"/>
      <c r="M41" s="800">
        <v>34198</v>
      </c>
      <c r="N41" s="949">
        <v>54408</v>
      </c>
      <c r="O41" s="950">
        <v>78314</v>
      </c>
    </row>
    <row r="42" spans="1:15" ht="13.5" thickBot="1" x14ac:dyDescent="0.25">
      <c r="A42" s="765" t="s">
        <v>844</v>
      </c>
      <c r="B42" s="938" t="s">
        <v>845</v>
      </c>
      <c r="C42" s="802">
        <v>964</v>
      </c>
      <c r="D42" s="939">
        <v>950</v>
      </c>
      <c r="E42" s="940">
        <v>1464</v>
      </c>
      <c r="F42" s="941">
        <v>550</v>
      </c>
      <c r="G42" s="831">
        <f t="shared" si="4"/>
        <v>421</v>
      </c>
      <c r="H42" s="831">
        <f t="shared" si="5"/>
        <v>466</v>
      </c>
      <c r="I42" s="834">
        <f t="shared" si="5"/>
        <v>222</v>
      </c>
      <c r="J42" s="930">
        <f t="shared" si="2"/>
        <v>1659</v>
      </c>
      <c r="K42" s="931">
        <f t="shared" si="3"/>
        <v>113.31967213114753</v>
      </c>
      <c r="L42" s="775"/>
      <c r="M42" s="811">
        <v>971</v>
      </c>
      <c r="N42" s="951">
        <v>1437</v>
      </c>
      <c r="O42" s="952">
        <v>1659</v>
      </c>
    </row>
    <row r="43" spans="1:15" ht="13.5" thickBot="1" x14ac:dyDescent="0.25">
      <c r="A43" s="953" t="s">
        <v>846</v>
      </c>
      <c r="B43" s="900" t="s">
        <v>805</v>
      </c>
      <c r="C43" s="548">
        <f t="shared" ref="C43:I43" si="12">SUM(C38:C42)</f>
        <v>79624</v>
      </c>
      <c r="D43" s="548">
        <f t="shared" si="12"/>
        <v>79515</v>
      </c>
      <c r="E43" s="548">
        <f t="shared" si="12"/>
        <v>87964</v>
      </c>
      <c r="F43" s="902">
        <f t="shared" si="12"/>
        <v>19857</v>
      </c>
      <c r="G43" s="954">
        <f t="shared" si="12"/>
        <v>20304</v>
      </c>
      <c r="H43" s="955">
        <f t="shared" si="12"/>
        <v>21648</v>
      </c>
      <c r="I43" s="956">
        <f t="shared" si="12"/>
        <v>26389</v>
      </c>
      <c r="J43" s="548">
        <f t="shared" si="2"/>
        <v>88198</v>
      </c>
      <c r="K43" s="945">
        <f t="shared" si="3"/>
        <v>100.26601791642035</v>
      </c>
      <c r="L43" s="775"/>
      <c r="M43" s="902">
        <f>SUM(M38:M42)</f>
        <v>40161</v>
      </c>
      <c r="N43" s="903">
        <f>SUM(N38:N42)</f>
        <v>61809</v>
      </c>
      <c r="O43" s="902">
        <f>SUM(O38:O42)</f>
        <v>88198</v>
      </c>
    </row>
    <row r="44" spans="1:15" ht="3" customHeight="1" thickBot="1" x14ac:dyDescent="0.25">
      <c r="A44" s="765"/>
      <c r="B44" s="957"/>
      <c r="C44" s="856"/>
      <c r="D44" s="958"/>
      <c r="E44" s="958"/>
      <c r="F44" s="858"/>
      <c r="G44" s="859"/>
      <c r="H44" s="860"/>
      <c r="I44" s="859"/>
      <c r="J44" s="959"/>
      <c r="K44" s="960"/>
      <c r="L44" s="775"/>
      <c r="M44" s="858"/>
      <c r="N44" s="961"/>
      <c r="O44" s="961"/>
    </row>
    <row r="45" spans="1:15" ht="13.5" thickBot="1" x14ac:dyDescent="0.25">
      <c r="A45" s="962" t="s">
        <v>847</v>
      </c>
      <c r="B45" s="900" t="s">
        <v>805</v>
      </c>
      <c r="C45" s="902">
        <f t="shared" ref="C45:I45" si="13">C43-C41</f>
        <v>8087</v>
      </c>
      <c r="D45" s="548">
        <f t="shared" si="13"/>
        <v>7665</v>
      </c>
      <c r="E45" s="548">
        <f t="shared" si="13"/>
        <v>9664</v>
      </c>
      <c r="F45" s="902">
        <f t="shared" si="13"/>
        <v>2653</v>
      </c>
      <c r="G45" s="944">
        <f t="shared" si="13"/>
        <v>3310</v>
      </c>
      <c r="H45" s="902">
        <f t="shared" si="13"/>
        <v>1438</v>
      </c>
      <c r="I45" s="903">
        <f t="shared" si="13"/>
        <v>2483</v>
      </c>
      <c r="J45" s="548">
        <f t="shared" si="2"/>
        <v>9884</v>
      </c>
      <c r="K45" s="945">
        <f t="shared" si="3"/>
        <v>102.27649006622516</v>
      </c>
      <c r="L45" s="775"/>
      <c r="M45" s="902">
        <f>M43-M41</f>
        <v>5963</v>
      </c>
      <c r="N45" s="903">
        <f>N43-N41</f>
        <v>7401</v>
      </c>
      <c r="O45" s="902">
        <f>O43-O41</f>
        <v>9884</v>
      </c>
    </row>
    <row r="46" spans="1:15" ht="13.5" thickBot="1" x14ac:dyDescent="0.25">
      <c r="A46" s="953" t="s">
        <v>848</v>
      </c>
      <c r="B46" s="900" t="s">
        <v>805</v>
      </c>
      <c r="C46" s="902">
        <f t="shared" ref="C46:I46" si="14">C43-C37</f>
        <v>56</v>
      </c>
      <c r="D46" s="548">
        <f t="shared" si="14"/>
        <v>0</v>
      </c>
      <c r="E46" s="548">
        <f t="shared" si="14"/>
        <v>0</v>
      </c>
      <c r="F46" s="902">
        <f t="shared" si="14"/>
        <v>8</v>
      </c>
      <c r="G46" s="944">
        <f t="shared" si="14"/>
        <v>306</v>
      </c>
      <c r="H46" s="902">
        <f t="shared" si="14"/>
        <v>80</v>
      </c>
      <c r="I46" s="903">
        <f t="shared" si="14"/>
        <v>-216</v>
      </c>
      <c r="J46" s="548">
        <f t="shared" si="2"/>
        <v>178</v>
      </c>
      <c r="K46" s="902" t="str">
        <f t="shared" ref="K46" si="15">IF(E46=0, "x",(J46/E46)*100)</f>
        <v>x</v>
      </c>
      <c r="L46" s="775"/>
      <c r="M46" s="902">
        <f>M43-M37</f>
        <v>314</v>
      </c>
      <c r="N46" s="903">
        <f>N43-N37</f>
        <v>394</v>
      </c>
      <c r="O46" s="902">
        <f>O43-O37</f>
        <v>178</v>
      </c>
    </row>
    <row r="47" spans="1:15" ht="13.5" thickBot="1" x14ac:dyDescent="0.25">
      <c r="A47" s="963" t="s">
        <v>849</v>
      </c>
      <c r="B47" s="964" t="s">
        <v>805</v>
      </c>
      <c r="C47" s="902">
        <f t="shared" ref="C47:I47" si="16">C46-C41</f>
        <v>-71481</v>
      </c>
      <c r="D47" s="548">
        <f t="shared" si="16"/>
        <v>-71850</v>
      </c>
      <c r="E47" s="548">
        <f t="shared" si="16"/>
        <v>-78300</v>
      </c>
      <c r="F47" s="902">
        <f t="shared" si="16"/>
        <v>-17196</v>
      </c>
      <c r="G47" s="944">
        <f t="shared" si="16"/>
        <v>-16688</v>
      </c>
      <c r="H47" s="902">
        <f t="shared" si="16"/>
        <v>-20130</v>
      </c>
      <c r="I47" s="903">
        <f t="shared" si="16"/>
        <v>-24122</v>
      </c>
      <c r="J47" s="548">
        <f t="shared" si="2"/>
        <v>-78136</v>
      </c>
      <c r="K47" s="945">
        <f t="shared" si="3"/>
        <v>99.790549169859517</v>
      </c>
      <c r="L47" s="775"/>
      <c r="M47" s="902">
        <f>M46-M41</f>
        <v>-33884</v>
      </c>
      <c r="N47" s="903">
        <f>N46-N41</f>
        <v>-54014</v>
      </c>
      <c r="O47" s="902">
        <f>O46-O41</f>
        <v>-78136</v>
      </c>
    </row>
    <row r="49" spans="1:10" ht="14.25" x14ac:dyDescent="0.2">
      <c r="A49" s="869" t="s">
        <v>850</v>
      </c>
    </row>
    <row r="50" spans="1:10" ht="14.25" x14ac:dyDescent="0.2">
      <c r="A50" s="870" t="s">
        <v>851</v>
      </c>
    </row>
    <row r="51" spans="1:10" ht="14.25" x14ac:dyDescent="0.2">
      <c r="A51" s="871" t="s">
        <v>852</v>
      </c>
    </row>
    <row r="52" spans="1:10" s="873" customFormat="1" ht="14.25" x14ac:dyDescent="0.2">
      <c r="A52" s="871" t="s">
        <v>853</v>
      </c>
      <c r="B52" s="872"/>
      <c r="E52" s="874"/>
      <c r="F52" s="874"/>
      <c r="G52" s="874"/>
      <c r="H52" s="874"/>
      <c r="I52" s="874"/>
      <c r="J52" s="874"/>
    </row>
    <row r="53" spans="1:10" s="873" customFormat="1" ht="14.25" x14ac:dyDescent="0.2">
      <c r="A53" s="871"/>
      <c r="B53" s="872"/>
      <c r="E53" s="874"/>
      <c r="F53" s="874"/>
      <c r="G53" s="874"/>
      <c r="H53" s="874"/>
      <c r="I53" s="874"/>
      <c r="J53" s="874"/>
    </row>
    <row r="54" spans="1:10" s="873" customFormat="1" ht="14.25" x14ac:dyDescent="0.2">
      <c r="A54" s="871" t="s">
        <v>871</v>
      </c>
      <c r="B54" s="872"/>
      <c r="E54" s="874"/>
      <c r="F54" s="874"/>
      <c r="G54" s="874"/>
      <c r="H54" s="874"/>
      <c r="I54" s="874"/>
      <c r="J54" s="874"/>
    </row>
    <row r="55" spans="1:10" s="873" customFormat="1" ht="14.25" x14ac:dyDescent="0.2">
      <c r="A55" s="965"/>
      <c r="B55" s="872"/>
      <c r="E55" s="874"/>
      <c r="F55" s="874"/>
      <c r="G55" s="874"/>
      <c r="H55" s="874"/>
      <c r="I55" s="874"/>
      <c r="J55" s="874"/>
    </row>
    <row r="56" spans="1:10" ht="14.25" x14ac:dyDescent="0.2">
      <c r="A56" s="966"/>
    </row>
    <row r="59" spans="1:10" x14ac:dyDescent="0.2">
      <c r="A59" s="738" t="s">
        <v>872</v>
      </c>
      <c r="C59" s="737" t="s">
        <v>873</v>
      </c>
      <c r="D59" s="737" t="s">
        <v>874</v>
      </c>
    </row>
    <row r="60" spans="1:10" x14ac:dyDescent="0.2">
      <c r="A60" s="738" t="s">
        <v>875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599" customWidth="1"/>
    <col min="2" max="2" width="7.28515625" style="600" customWidth="1"/>
    <col min="3" max="4" width="11.5703125" style="598" customWidth="1"/>
    <col min="5" max="5" width="11.5703125" style="601" customWidth="1"/>
    <col min="6" max="6" width="11.42578125" style="601" customWidth="1"/>
    <col min="7" max="7" width="9.85546875" style="601" customWidth="1"/>
    <col min="8" max="8" width="9.140625" style="601" customWidth="1"/>
    <col min="9" max="9" width="9.28515625" style="601" customWidth="1"/>
    <col min="10" max="10" width="9.140625" style="601" customWidth="1"/>
    <col min="11" max="11" width="12" style="598" customWidth="1"/>
    <col min="12" max="12" width="8.7109375" style="598"/>
    <col min="13" max="13" width="11.85546875" style="598" customWidth="1"/>
    <col min="14" max="14" width="12.5703125" style="598" customWidth="1"/>
    <col min="15" max="15" width="11.85546875" style="598" customWidth="1"/>
    <col min="16" max="16" width="12" style="598" customWidth="1"/>
    <col min="17" max="16384" width="8.7109375" style="598"/>
  </cols>
  <sheetData>
    <row r="1" spans="1:15" x14ac:dyDescent="0.2">
      <c r="O1" s="602"/>
    </row>
    <row r="2" spans="1:15" ht="18.75" x14ac:dyDescent="0.2">
      <c r="A2" s="603" t="s">
        <v>781</v>
      </c>
      <c r="F2" s="596"/>
      <c r="G2" s="596"/>
    </row>
    <row r="3" spans="1:15" ht="21.75" customHeight="1" x14ac:dyDescent="0.2">
      <c r="A3" s="516"/>
      <c r="F3" s="596"/>
      <c r="G3" s="596"/>
    </row>
    <row r="4" spans="1:15" ht="6" customHeight="1" x14ac:dyDescent="0.2">
      <c r="F4" s="596"/>
      <c r="G4" s="596"/>
    </row>
    <row r="5" spans="1:15" ht="24.75" customHeight="1" x14ac:dyDescent="0.2">
      <c r="A5" s="970" t="s">
        <v>782</v>
      </c>
      <c r="B5" s="971"/>
      <c r="C5" s="1615" t="s">
        <v>876</v>
      </c>
      <c r="D5" s="1615"/>
      <c r="E5" s="1615"/>
      <c r="F5" s="1615"/>
      <c r="G5" s="1616"/>
      <c r="H5" s="1616"/>
      <c r="I5" s="1616"/>
      <c r="J5" s="1616"/>
      <c r="K5" s="1616"/>
      <c r="L5" s="1617"/>
      <c r="M5" s="1617"/>
      <c r="N5" s="1617"/>
      <c r="O5" s="1617"/>
    </row>
    <row r="6" spans="1:15" ht="23.25" customHeight="1" thickBot="1" x14ac:dyDescent="0.25">
      <c r="A6" s="347" t="s">
        <v>784</v>
      </c>
      <c r="F6" s="596"/>
      <c r="G6" s="596"/>
    </row>
    <row r="7" spans="1:15" ht="13.5" thickBot="1" x14ac:dyDescent="0.25">
      <c r="A7" s="1592" t="s">
        <v>785</v>
      </c>
      <c r="B7" s="1604" t="s">
        <v>786</v>
      </c>
      <c r="C7" s="605" t="s">
        <v>0</v>
      </c>
      <c r="D7" s="351" t="s">
        <v>787</v>
      </c>
      <c r="E7" s="352" t="s">
        <v>788</v>
      </c>
      <c r="F7" s="1596" t="s">
        <v>789</v>
      </c>
      <c r="G7" s="1606"/>
      <c r="H7" s="1606"/>
      <c r="I7" s="1607"/>
      <c r="J7" s="606" t="s">
        <v>790</v>
      </c>
      <c r="K7" s="607" t="s">
        <v>791</v>
      </c>
      <c r="M7" s="608" t="s">
        <v>792</v>
      </c>
      <c r="N7" s="608" t="s">
        <v>793</v>
      </c>
      <c r="O7" s="608" t="s">
        <v>792</v>
      </c>
    </row>
    <row r="8" spans="1:15" ht="13.5" thickBot="1" x14ac:dyDescent="0.25">
      <c r="A8" s="1618"/>
      <c r="B8" s="1619"/>
      <c r="C8" s="609" t="s">
        <v>794</v>
      </c>
      <c r="D8" s="355">
        <v>2023</v>
      </c>
      <c r="E8" s="358">
        <v>2023</v>
      </c>
      <c r="F8" s="610" t="s">
        <v>795</v>
      </c>
      <c r="G8" s="611" t="s">
        <v>796</v>
      </c>
      <c r="H8" s="611" t="s">
        <v>797</v>
      </c>
      <c r="I8" s="612" t="s">
        <v>798</v>
      </c>
      <c r="J8" s="613" t="s">
        <v>799</v>
      </c>
      <c r="K8" s="614" t="s">
        <v>800</v>
      </c>
      <c r="M8" s="615" t="s">
        <v>801</v>
      </c>
      <c r="N8" s="616" t="s">
        <v>802</v>
      </c>
      <c r="O8" s="616" t="s">
        <v>803</v>
      </c>
    </row>
    <row r="9" spans="1:15" x14ac:dyDescent="0.2">
      <c r="A9" s="617" t="s">
        <v>859</v>
      </c>
      <c r="B9" s="618"/>
      <c r="C9" s="972">
        <v>28</v>
      </c>
      <c r="D9" s="533">
        <v>27</v>
      </c>
      <c r="E9" s="973">
        <v>28</v>
      </c>
      <c r="F9" s="622">
        <v>28</v>
      </c>
      <c r="G9" s="623">
        <f>M9</f>
        <v>28</v>
      </c>
      <c r="H9" s="623">
        <f>N9</f>
        <v>28</v>
      </c>
      <c r="I9" s="624">
        <f>O9</f>
        <v>28</v>
      </c>
      <c r="J9" s="521" t="s">
        <v>805</v>
      </c>
      <c r="K9" s="544" t="s">
        <v>805</v>
      </c>
      <c r="L9" s="875"/>
      <c r="M9" s="620">
        <v>28</v>
      </c>
      <c r="N9" s="972">
        <v>28</v>
      </c>
      <c r="O9" s="974">
        <v>28</v>
      </c>
    </row>
    <row r="10" spans="1:15" ht="13.5" thickBot="1" x14ac:dyDescent="0.25">
      <c r="A10" s="630" t="s">
        <v>860</v>
      </c>
      <c r="B10" s="631"/>
      <c r="C10" s="523">
        <v>23.45</v>
      </c>
      <c r="D10" s="975">
        <v>20.5</v>
      </c>
      <c r="E10" s="976">
        <v>22.96</v>
      </c>
      <c r="F10" s="977">
        <v>22.915199999999999</v>
      </c>
      <c r="G10" s="636">
        <f t="shared" ref="G10:I21" si="0">M10</f>
        <v>22.9726</v>
      </c>
      <c r="H10" s="978">
        <f>N10</f>
        <v>22.84</v>
      </c>
      <c r="I10" s="637">
        <f>O10</f>
        <v>22.964400000000001</v>
      </c>
      <c r="J10" s="524"/>
      <c r="K10" s="568" t="s">
        <v>805</v>
      </c>
      <c r="L10" s="875"/>
      <c r="M10" s="641">
        <v>22.9726</v>
      </c>
      <c r="N10" s="523">
        <v>22.84</v>
      </c>
      <c r="O10" s="979">
        <v>22.964400000000001</v>
      </c>
    </row>
    <row r="11" spans="1:15" x14ac:dyDescent="0.2">
      <c r="A11" s="643" t="s">
        <v>877</v>
      </c>
      <c r="B11" s="644" t="s">
        <v>808</v>
      </c>
      <c r="C11" s="526">
        <v>6975</v>
      </c>
      <c r="D11" s="528" t="s">
        <v>805</v>
      </c>
      <c r="E11" s="528" t="s">
        <v>805</v>
      </c>
      <c r="F11" s="528">
        <v>6975</v>
      </c>
      <c r="G11" s="623">
        <f t="shared" si="0"/>
        <v>7042</v>
      </c>
      <c r="H11" s="623">
        <f>N11</f>
        <v>7100</v>
      </c>
      <c r="I11" s="624">
        <f>O11</f>
        <v>7080</v>
      </c>
      <c r="J11" s="531" t="s">
        <v>805</v>
      </c>
      <c r="K11" s="531" t="s">
        <v>805</v>
      </c>
      <c r="L11" s="875"/>
      <c r="M11" s="620">
        <v>7042</v>
      </c>
      <c r="N11" s="526">
        <v>7100</v>
      </c>
      <c r="O11" s="534">
        <v>7080</v>
      </c>
    </row>
    <row r="12" spans="1:15" x14ac:dyDescent="0.2">
      <c r="A12" s="649" t="s">
        <v>809</v>
      </c>
      <c r="B12" s="650" t="s">
        <v>810</v>
      </c>
      <c r="C12" s="526">
        <v>6657</v>
      </c>
      <c r="D12" s="536" t="s">
        <v>805</v>
      </c>
      <c r="E12" s="536" t="s">
        <v>805</v>
      </c>
      <c r="F12" s="528">
        <v>6674</v>
      </c>
      <c r="G12" s="652">
        <f t="shared" si="0"/>
        <v>6759</v>
      </c>
      <c r="H12" s="652">
        <f t="shared" si="0"/>
        <v>6834</v>
      </c>
      <c r="I12" s="653">
        <f t="shared" si="0"/>
        <v>6711</v>
      </c>
      <c r="J12" s="531" t="s">
        <v>805</v>
      </c>
      <c r="K12" s="531" t="s">
        <v>805</v>
      </c>
      <c r="L12" s="875"/>
      <c r="M12" s="654">
        <v>6759</v>
      </c>
      <c r="N12" s="526">
        <v>6834</v>
      </c>
      <c r="O12" s="534">
        <v>6711</v>
      </c>
    </row>
    <row r="13" spans="1:15" x14ac:dyDescent="0.2">
      <c r="A13" s="649" t="s">
        <v>811</v>
      </c>
      <c r="B13" s="650" t="s">
        <v>812</v>
      </c>
      <c r="C13" s="526">
        <v>39</v>
      </c>
      <c r="D13" s="536" t="s">
        <v>805</v>
      </c>
      <c r="E13" s="536" t="s">
        <v>805</v>
      </c>
      <c r="F13" s="528">
        <v>42</v>
      </c>
      <c r="G13" s="652">
        <f t="shared" si="0"/>
        <v>3</v>
      </c>
      <c r="H13" s="652">
        <f t="shared" si="0"/>
        <v>56</v>
      </c>
      <c r="I13" s="653">
        <f t="shared" si="0"/>
        <v>39</v>
      </c>
      <c r="J13" s="531" t="s">
        <v>805</v>
      </c>
      <c r="K13" s="531" t="s">
        <v>805</v>
      </c>
      <c r="L13" s="875"/>
      <c r="M13" s="654">
        <v>3</v>
      </c>
      <c r="N13" s="526">
        <v>56</v>
      </c>
      <c r="O13" s="534">
        <v>39</v>
      </c>
    </row>
    <row r="14" spans="1:15" x14ac:dyDescent="0.2">
      <c r="A14" s="649" t="s">
        <v>813</v>
      </c>
      <c r="B14" s="650" t="s">
        <v>805</v>
      </c>
      <c r="C14" s="526">
        <v>446</v>
      </c>
      <c r="D14" s="536" t="s">
        <v>805</v>
      </c>
      <c r="E14" s="536" t="s">
        <v>805</v>
      </c>
      <c r="F14" s="528">
        <v>4912</v>
      </c>
      <c r="G14" s="652">
        <f t="shared" si="0"/>
        <v>8513</v>
      </c>
      <c r="H14" s="652">
        <f t="shared" si="0"/>
        <v>11395</v>
      </c>
      <c r="I14" s="653">
        <f t="shared" si="0"/>
        <v>471</v>
      </c>
      <c r="J14" s="531" t="s">
        <v>805</v>
      </c>
      <c r="K14" s="531" t="s">
        <v>805</v>
      </c>
      <c r="L14" s="875"/>
      <c r="M14" s="654">
        <v>8513</v>
      </c>
      <c r="N14" s="526">
        <v>11395</v>
      </c>
      <c r="O14" s="534">
        <v>471</v>
      </c>
    </row>
    <row r="15" spans="1:15" ht="13.5" thickBot="1" x14ac:dyDescent="0.25">
      <c r="A15" s="655" t="s">
        <v>814</v>
      </c>
      <c r="B15" s="656" t="s">
        <v>815</v>
      </c>
      <c r="C15" s="540">
        <v>3104</v>
      </c>
      <c r="D15" s="542" t="s">
        <v>805</v>
      </c>
      <c r="E15" s="542" t="s">
        <v>805</v>
      </c>
      <c r="F15" s="528">
        <v>4480</v>
      </c>
      <c r="G15" s="659">
        <f t="shared" si="0"/>
        <v>6644</v>
      </c>
      <c r="H15" s="652">
        <f t="shared" si="0"/>
        <v>5150</v>
      </c>
      <c r="I15" s="653">
        <f t="shared" si="0"/>
        <v>3411</v>
      </c>
      <c r="J15" s="544" t="s">
        <v>805</v>
      </c>
      <c r="K15" s="544" t="s">
        <v>805</v>
      </c>
      <c r="L15" s="875"/>
      <c r="M15" s="660">
        <v>6644</v>
      </c>
      <c r="N15" s="540">
        <v>5150</v>
      </c>
      <c r="O15" s="546">
        <v>3411</v>
      </c>
    </row>
    <row r="16" spans="1:15" ht="13.5" thickBot="1" x14ac:dyDescent="0.25">
      <c r="A16" s="662" t="s">
        <v>816</v>
      </c>
      <c r="B16" s="980"/>
      <c r="C16" s="664">
        <f t="shared" ref="C16" si="1">C11-C12+C13+C14+C15</f>
        <v>3907</v>
      </c>
      <c r="D16" s="549" t="s">
        <v>805</v>
      </c>
      <c r="E16" s="549" t="s">
        <v>805</v>
      </c>
      <c r="F16" s="549">
        <f>F11-F12+F13+F14+F15</f>
        <v>9735</v>
      </c>
      <c r="G16" s="549">
        <f>G11-G12+G13+G14+G15</f>
        <v>15443</v>
      </c>
      <c r="H16" s="549">
        <f>H11-H12+H13+H14+H15</f>
        <v>16867</v>
      </c>
      <c r="I16" s="547">
        <f>I11-I12+I13+I14+I15</f>
        <v>4290</v>
      </c>
      <c r="J16" s="550" t="s">
        <v>805</v>
      </c>
      <c r="K16" s="550" t="s">
        <v>805</v>
      </c>
      <c r="L16" s="875"/>
      <c r="M16" s="664">
        <f>M11-M12+M13+M14+M15</f>
        <v>15443</v>
      </c>
      <c r="N16" s="664">
        <f t="shared" ref="N16:O16" si="2">N11-N12+N13+N14+N15</f>
        <v>16867</v>
      </c>
      <c r="O16" s="664">
        <f t="shared" si="2"/>
        <v>4290</v>
      </c>
    </row>
    <row r="17" spans="1:15" x14ac:dyDescent="0.2">
      <c r="A17" s="655" t="s">
        <v>817</v>
      </c>
      <c r="B17" s="667">
        <v>401</v>
      </c>
      <c r="C17" s="540">
        <v>197</v>
      </c>
      <c r="D17" s="528" t="s">
        <v>805</v>
      </c>
      <c r="E17" s="528" t="s">
        <v>805</v>
      </c>
      <c r="F17" s="552">
        <v>180</v>
      </c>
      <c r="G17" s="669">
        <f t="shared" si="0"/>
        <v>162</v>
      </c>
      <c r="H17" s="652">
        <f t="shared" si="0"/>
        <v>145</v>
      </c>
      <c r="I17" s="653">
        <f t="shared" si="0"/>
        <v>248</v>
      </c>
      <c r="J17" s="544" t="s">
        <v>805</v>
      </c>
      <c r="K17" s="544" t="s">
        <v>805</v>
      </c>
      <c r="L17" s="875"/>
      <c r="M17" s="670">
        <v>162</v>
      </c>
      <c r="N17" s="540">
        <v>145</v>
      </c>
      <c r="O17" s="546">
        <v>248</v>
      </c>
    </row>
    <row r="18" spans="1:15" x14ac:dyDescent="0.2">
      <c r="A18" s="649" t="s">
        <v>818</v>
      </c>
      <c r="B18" s="650" t="s">
        <v>819</v>
      </c>
      <c r="C18" s="526">
        <v>1065</v>
      </c>
      <c r="D18" s="536" t="s">
        <v>805</v>
      </c>
      <c r="E18" s="536" t="s">
        <v>805</v>
      </c>
      <c r="F18" s="536">
        <v>922</v>
      </c>
      <c r="G18" s="652">
        <f t="shared" si="0"/>
        <v>1155</v>
      </c>
      <c r="H18" s="652">
        <f t="shared" si="0"/>
        <v>1160</v>
      </c>
      <c r="I18" s="653">
        <f t="shared" si="0"/>
        <v>1719</v>
      </c>
      <c r="J18" s="531" t="s">
        <v>805</v>
      </c>
      <c r="K18" s="531" t="s">
        <v>805</v>
      </c>
      <c r="L18" s="875"/>
      <c r="M18" s="654">
        <v>1155</v>
      </c>
      <c r="N18" s="526">
        <v>1160</v>
      </c>
      <c r="O18" s="534">
        <v>1719</v>
      </c>
    </row>
    <row r="19" spans="1:15" x14ac:dyDescent="0.2">
      <c r="A19" s="649" t="s">
        <v>820</v>
      </c>
      <c r="B19" s="650" t="s">
        <v>805</v>
      </c>
      <c r="C19" s="526">
        <v>266</v>
      </c>
      <c r="D19" s="536" t="s">
        <v>805</v>
      </c>
      <c r="E19" s="536" t="s">
        <v>805</v>
      </c>
      <c r="F19" s="536">
        <v>419</v>
      </c>
      <c r="G19" s="652">
        <f t="shared" si="0"/>
        <v>1264</v>
      </c>
      <c r="H19" s="652">
        <f t="shared" si="0"/>
        <v>1262</v>
      </c>
      <c r="I19" s="653">
        <f t="shared" si="0"/>
        <v>9</v>
      </c>
      <c r="J19" s="531" t="s">
        <v>805</v>
      </c>
      <c r="K19" s="531" t="s">
        <v>805</v>
      </c>
      <c r="L19" s="875"/>
      <c r="M19" s="654">
        <v>1264</v>
      </c>
      <c r="N19" s="526">
        <v>1262</v>
      </c>
      <c r="O19" s="534">
        <v>9</v>
      </c>
    </row>
    <row r="20" spans="1:15" x14ac:dyDescent="0.2">
      <c r="A20" s="649" t="s">
        <v>821</v>
      </c>
      <c r="B20" s="650" t="s">
        <v>805</v>
      </c>
      <c r="C20" s="526">
        <v>2136</v>
      </c>
      <c r="D20" s="536" t="s">
        <v>805</v>
      </c>
      <c r="E20" s="536" t="s">
        <v>805</v>
      </c>
      <c r="F20" s="536">
        <v>7904</v>
      </c>
      <c r="G20" s="652">
        <f t="shared" si="0"/>
        <v>12785</v>
      </c>
      <c r="H20" s="652">
        <f t="shared" si="0"/>
        <v>14325</v>
      </c>
      <c r="I20" s="653">
        <f t="shared" si="0"/>
        <v>2314</v>
      </c>
      <c r="J20" s="531" t="s">
        <v>805</v>
      </c>
      <c r="K20" s="531" t="s">
        <v>805</v>
      </c>
      <c r="L20" s="875"/>
      <c r="M20" s="654">
        <v>12785</v>
      </c>
      <c r="N20" s="526">
        <v>14325</v>
      </c>
      <c r="O20" s="534">
        <v>2314</v>
      </c>
    </row>
    <row r="21" spans="1:15" ht="13.5" thickBot="1" x14ac:dyDescent="0.25">
      <c r="A21" s="630" t="s">
        <v>822</v>
      </c>
      <c r="B21" s="671" t="s">
        <v>805</v>
      </c>
      <c r="C21" s="555">
        <v>0</v>
      </c>
      <c r="D21" s="542" t="s">
        <v>805</v>
      </c>
      <c r="E21" s="542" t="s">
        <v>805</v>
      </c>
      <c r="F21" s="542"/>
      <c r="G21" s="659">
        <f t="shared" si="0"/>
        <v>0</v>
      </c>
      <c r="H21" s="673">
        <f t="shared" si="0"/>
        <v>0</v>
      </c>
      <c r="I21" s="674">
        <f t="shared" si="0"/>
        <v>0</v>
      </c>
      <c r="J21" s="558" t="s">
        <v>805</v>
      </c>
      <c r="K21" s="558" t="s">
        <v>805</v>
      </c>
      <c r="L21" s="875"/>
      <c r="M21" s="676">
        <v>0</v>
      </c>
      <c r="N21" s="555">
        <v>0</v>
      </c>
      <c r="O21" s="561">
        <v>0</v>
      </c>
    </row>
    <row r="22" spans="1:15" x14ac:dyDescent="0.2">
      <c r="A22" s="643" t="s">
        <v>823</v>
      </c>
      <c r="B22" s="981" t="s">
        <v>805</v>
      </c>
      <c r="C22" s="533">
        <v>15644</v>
      </c>
      <c r="D22" s="529">
        <v>15915</v>
      </c>
      <c r="E22" s="982">
        <v>17023</v>
      </c>
      <c r="F22" s="529">
        <v>3499</v>
      </c>
      <c r="G22" s="624">
        <f>M22-F22</f>
        <v>4533</v>
      </c>
      <c r="H22" s="624">
        <f>N22-M22</f>
        <v>3727</v>
      </c>
      <c r="I22" s="684">
        <f>O22-N22</f>
        <v>5264</v>
      </c>
      <c r="J22" s="562">
        <f t="shared" ref="J22:J45" si="3">SUM(F22:I22)</f>
        <v>17023</v>
      </c>
      <c r="K22" s="983">
        <f t="shared" ref="K22:K45" si="4">(J22/E22)*100</f>
        <v>100</v>
      </c>
      <c r="L22" s="875"/>
      <c r="M22" s="620">
        <v>8032</v>
      </c>
      <c r="N22" s="984">
        <v>11759</v>
      </c>
      <c r="O22" s="973">
        <v>17023</v>
      </c>
    </row>
    <row r="23" spans="1:15" x14ac:dyDescent="0.2">
      <c r="A23" s="649" t="s">
        <v>824</v>
      </c>
      <c r="B23" s="985" t="s">
        <v>805</v>
      </c>
      <c r="C23" s="539"/>
      <c r="D23" s="537">
        <v>0</v>
      </c>
      <c r="E23" s="986">
        <v>0</v>
      </c>
      <c r="F23" s="537"/>
      <c r="G23" s="653">
        <f t="shared" ref="G23:G40" si="5">M23-F23</f>
        <v>0</v>
      </c>
      <c r="H23" s="684">
        <f t="shared" ref="H23:I40" si="6">N23-M23</f>
        <v>0</v>
      </c>
      <c r="I23" s="684">
        <f t="shared" si="6"/>
        <v>0</v>
      </c>
      <c r="J23" s="564">
        <f t="shared" si="3"/>
        <v>0</v>
      </c>
      <c r="K23" s="987" t="str">
        <f>IF(E23=0,"x",(J23/E23)*100)</f>
        <v>x</v>
      </c>
      <c r="L23" s="875"/>
      <c r="M23" s="654">
        <v>0</v>
      </c>
      <c r="N23" s="526">
        <v>0</v>
      </c>
      <c r="O23" s="571">
        <v>0</v>
      </c>
    </row>
    <row r="24" spans="1:15" ht="13.5" thickBot="1" x14ac:dyDescent="0.25">
      <c r="A24" s="630" t="s">
        <v>825</v>
      </c>
      <c r="B24" s="988">
        <v>672</v>
      </c>
      <c r="C24" s="545">
        <v>1843</v>
      </c>
      <c r="D24" s="556">
        <v>1915</v>
      </c>
      <c r="E24" s="989">
        <v>1915</v>
      </c>
      <c r="F24" s="990">
        <v>479</v>
      </c>
      <c r="G24" s="674">
        <f t="shared" si="5"/>
        <v>479</v>
      </c>
      <c r="H24" s="690">
        <f t="shared" si="6"/>
        <v>478</v>
      </c>
      <c r="I24" s="684">
        <f t="shared" si="6"/>
        <v>479</v>
      </c>
      <c r="J24" s="566">
        <f t="shared" si="3"/>
        <v>1915</v>
      </c>
      <c r="K24" s="991">
        <f t="shared" si="4"/>
        <v>100</v>
      </c>
      <c r="L24" s="875"/>
      <c r="M24" s="660">
        <v>958</v>
      </c>
      <c r="N24" s="992">
        <v>1436</v>
      </c>
      <c r="O24" s="993">
        <v>1915</v>
      </c>
    </row>
    <row r="25" spans="1:15" x14ac:dyDescent="0.2">
      <c r="A25" s="643" t="s">
        <v>826</v>
      </c>
      <c r="B25" s="981">
        <v>501</v>
      </c>
      <c r="C25" s="554">
        <v>1341</v>
      </c>
      <c r="D25" s="553">
        <v>1332</v>
      </c>
      <c r="E25" s="994">
        <v>1570</v>
      </c>
      <c r="F25" s="553">
        <v>327</v>
      </c>
      <c r="G25" s="624">
        <f t="shared" si="5"/>
        <v>596</v>
      </c>
      <c r="H25" s="995">
        <f t="shared" si="6"/>
        <v>204</v>
      </c>
      <c r="I25" s="684">
        <f t="shared" si="6"/>
        <v>526</v>
      </c>
      <c r="J25" s="562">
        <f t="shared" si="3"/>
        <v>1653</v>
      </c>
      <c r="K25" s="983">
        <f t="shared" si="4"/>
        <v>105.28662420382166</v>
      </c>
      <c r="L25" s="875"/>
      <c r="M25" s="670">
        <v>923</v>
      </c>
      <c r="N25" s="996">
        <v>1127</v>
      </c>
      <c r="O25" s="570">
        <v>1653</v>
      </c>
    </row>
    <row r="26" spans="1:15" x14ac:dyDescent="0.2">
      <c r="A26" s="649" t="s">
        <v>827</v>
      </c>
      <c r="B26" s="985">
        <v>502</v>
      </c>
      <c r="C26" s="539">
        <v>480</v>
      </c>
      <c r="D26" s="537">
        <v>895</v>
      </c>
      <c r="E26" s="986">
        <v>600</v>
      </c>
      <c r="F26" s="537">
        <v>133</v>
      </c>
      <c r="G26" s="653">
        <f t="shared" si="5"/>
        <v>119</v>
      </c>
      <c r="H26" s="995">
        <f t="shared" si="6"/>
        <v>102</v>
      </c>
      <c r="I26" s="684">
        <f t="shared" si="6"/>
        <v>118</v>
      </c>
      <c r="J26" s="564">
        <f t="shared" si="3"/>
        <v>472</v>
      </c>
      <c r="K26" s="987">
        <f t="shared" si="4"/>
        <v>78.666666666666657</v>
      </c>
      <c r="L26" s="875"/>
      <c r="M26" s="654">
        <v>252</v>
      </c>
      <c r="N26" s="526">
        <v>354</v>
      </c>
      <c r="O26" s="571">
        <v>472</v>
      </c>
    </row>
    <row r="27" spans="1:15" x14ac:dyDescent="0.2">
      <c r="A27" s="649" t="s">
        <v>828</v>
      </c>
      <c r="B27" s="985">
        <v>504</v>
      </c>
      <c r="C27" s="539"/>
      <c r="D27" s="537">
        <v>0</v>
      </c>
      <c r="E27" s="986">
        <v>0</v>
      </c>
      <c r="F27" s="537"/>
      <c r="G27" s="653">
        <f t="shared" si="5"/>
        <v>0</v>
      </c>
      <c r="H27" s="995">
        <f t="shared" si="6"/>
        <v>0</v>
      </c>
      <c r="I27" s="684">
        <f t="shared" si="6"/>
        <v>0</v>
      </c>
      <c r="J27" s="564">
        <f t="shared" si="3"/>
        <v>0</v>
      </c>
      <c r="K27" s="987" t="str">
        <f>IF(E27=0,"x",(J27/E27)*100)</f>
        <v>x</v>
      </c>
      <c r="L27" s="875"/>
      <c r="M27" s="654">
        <v>0</v>
      </c>
      <c r="N27" s="526">
        <v>0</v>
      </c>
      <c r="O27" s="571">
        <v>0</v>
      </c>
    </row>
    <row r="28" spans="1:15" x14ac:dyDescent="0.2">
      <c r="A28" s="649" t="s">
        <v>829</v>
      </c>
      <c r="B28" s="985">
        <v>511</v>
      </c>
      <c r="C28" s="539">
        <v>485</v>
      </c>
      <c r="D28" s="537">
        <v>250</v>
      </c>
      <c r="E28" s="986">
        <v>188</v>
      </c>
      <c r="F28" s="537">
        <v>40</v>
      </c>
      <c r="G28" s="653">
        <f t="shared" si="5"/>
        <v>12</v>
      </c>
      <c r="H28" s="995">
        <f t="shared" si="6"/>
        <v>100</v>
      </c>
      <c r="I28" s="684">
        <f t="shared" si="6"/>
        <v>34</v>
      </c>
      <c r="J28" s="564">
        <f t="shared" si="3"/>
        <v>186</v>
      </c>
      <c r="K28" s="987">
        <f t="shared" si="4"/>
        <v>98.936170212765958</v>
      </c>
      <c r="L28" s="875"/>
      <c r="M28" s="654">
        <v>52</v>
      </c>
      <c r="N28" s="526">
        <v>152</v>
      </c>
      <c r="O28" s="571">
        <v>186</v>
      </c>
    </row>
    <row r="29" spans="1:15" x14ac:dyDescent="0.2">
      <c r="A29" s="649" t="s">
        <v>830</v>
      </c>
      <c r="B29" s="985">
        <v>518</v>
      </c>
      <c r="C29" s="539">
        <v>640</v>
      </c>
      <c r="D29" s="537">
        <v>410</v>
      </c>
      <c r="E29" s="986">
        <v>1100</v>
      </c>
      <c r="F29" s="537">
        <v>141</v>
      </c>
      <c r="G29" s="653">
        <f t="shared" si="5"/>
        <v>390</v>
      </c>
      <c r="H29" s="995">
        <f t="shared" si="6"/>
        <v>78</v>
      </c>
      <c r="I29" s="684">
        <f t="shared" si="6"/>
        <v>492</v>
      </c>
      <c r="J29" s="564">
        <f t="shared" si="3"/>
        <v>1101</v>
      </c>
      <c r="K29" s="987">
        <f t="shared" si="4"/>
        <v>100.09090909090909</v>
      </c>
      <c r="L29" s="875"/>
      <c r="M29" s="654">
        <v>531</v>
      </c>
      <c r="N29" s="526">
        <v>609</v>
      </c>
      <c r="O29" s="571">
        <v>1101</v>
      </c>
    </row>
    <row r="30" spans="1:15" x14ac:dyDescent="0.2">
      <c r="A30" s="649" t="s">
        <v>831</v>
      </c>
      <c r="B30" s="985">
        <v>521</v>
      </c>
      <c r="C30" s="539">
        <v>9888</v>
      </c>
      <c r="D30" s="537">
        <v>10060</v>
      </c>
      <c r="E30" s="986">
        <v>11079</v>
      </c>
      <c r="F30" s="537">
        <v>2255</v>
      </c>
      <c r="G30" s="653">
        <f t="shared" si="5"/>
        <v>2874</v>
      </c>
      <c r="H30" s="995">
        <f t="shared" si="6"/>
        <v>2437</v>
      </c>
      <c r="I30" s="684">
        <f t="shared" si="6"/>
        <v>3513</v>
      </c>
      <c r="J30" s="564">
        <f t="shared" si="3"/>
        <v>11079</v>
      </c>
      <c r="K30" s="987">
        <f t="shared" si="4"/>
        <v>100</v>
      </c>
      <c r="L30" s="875"/>
      <c r="M30" s="654">
        <v>5129</v>
      </c>
      <c r="N30" s="526">
        <v>7566</v>
      </c>
      <c r="O30" s="571">
        <v>11079</v>
      </c>
    </row>
    <row r="31" spans="1:15" x14ac:dyDescent="0.2">
      <c r="A31" s="649" t="s">
        <v>832</v>
      </c>
      <c r="B31" s="985" t="s">
        <v>833</v>
      </c>
      <c r="C31" s="539">
        <v>3689</v>
      </c>
      <c r="D31" s="537">
        <v>3650</v>
      </c>
      <c r="E31" s="986">
        <v>4086</v>
      </c>
      <c r="F31" s="537">
        <v>814</v>
      </c>
      <c r="G31" s="653">
        <f t="shared" si="5"/>
        <v>1010</v>
      </c>
      <c r="H31" s="995">
        <f t="shared" si="6"/>
        <v>894</v>
      </c>
      <c r="I31" s="684">
        <f t="shared" si="6"/>
        <v>1418</v>
      </c>
      <c r="J31" s="564">
        <f t="shared" si="3"/>
        <v>4136</v>
      </c>
      <c r="K31" s="987">
        <f t="shared" si="4"/>
        <v>101.22369065100342</v>
      </c>
      <c r="L31" s="875"/>
      <c r="M31" s="654">
        <v>1824</v>
      </c>
      <c r="N31" s="526">
        <v>2718</v>
      </c>
      <c r="O31" s="571">
        <v>4136</v>
      </c>
    </row>
    <row r="32" spans="1:15" x14ac:dyDescent="0.2">
      <c r="A32" s="649" t="s">
        <v>834</v>
      </c>
      <c r="B32" s="985">
        <v>557</v>
      </c>
      <c r="C32" s="539"/>
      <c r="D32" s="537">
        <v>0</v>
      </c>
      <c r="E32" s="986">
        <v>0</v>
      </c>
      <c r="F32" s="537"/>
      <c r="G32" s="653">
        <f t="shared" si="5"/>
        <v>0</v>
      </c>
      <c r="H32" s="995">
        <f t="shared" si="6"/>
        <v>0</v>
      </c>
      <c r="I32" s="684">
        <f t="shared" si="6"/>
        <v>0</v>
      </c>
      <c r="J32" s="564">
        <f t="shared" si="3"/>
        <v>0</v>
      </c>
      <c r="K32" s="987" t="str">
        <f>IF(E32=0,"x",(J32/E32)*100)</f>
        <v>x</v>
      </c>
      <c r="L32" s="875"/>
      <c r="M32" s="654">
        <v>0</v>
      </c>
      <c r="N32" s="526">
        <v>0</v>
      </c>
      <c r="O32" s="571">
        <v>0</v>
      </c>
    </row>
    <row r="33" spans="1:15" x14ac:dyDescent="0.2">
      <c r="A33" s="649" t="s">
        <v>835</v>
      </c>
      <c r="B33" s="985">
        <v>551</v>
      </c>
      <c r="C33" s="539">
        <v>70</v>
      </c>
      <c r="D33" s="537">
        <v>70</v>
      </c>
      <c r="E33" s="986">
        <v>70</v>
      </c>
      <c r="F33" s="537">
        <v>13</v>
      </c>
      <c r="G33" s="653">
        <f t="shared" si="5"/>
        <v>22</v>
      </c>
      <c r="H33" s="995">
        <f t="shared" si="6"/>
        <v>17</v>
      </c>
      <c r="I33" s="684">
        <f t="shared" si="6"/>
        <v>18</v>
      </c>
      <c r="J33" s="564">
        <f t="shared" si="3"/>
        <v>70</v>
      </c>
      <c r="K33" s="987">
        <f t="shared" si="4"/>
        <v>100</v>
      </c>
      <c r="L33" s="875"/>
      <c r="M33" s="654">
        <v>35</v>
      </c>
      <c r="N33" s="526">
        <v>52</v>
      </c>
      <c r="O33" s="571">
        <v>70</v>
      </c>
    </row>
    <row r="34" spans="1:15" ht="13.5" thickBot="1" x14ac:dyDescent="0.25">
      <c r="A34" s="698" t="s">
        <v>836</v>
      </c>
      <c r="B34" s="997" t="s">
        <v>837</v>
      </c>
      <c r="C34" s="560">
        <v>700</v>
      </c>
      <c r="D34" s="543">
        <v>108</v>
      </c>
      <c r="E34" s="998">
        <v>90</v>
      </c>
      <c r="F34" s="999">
        <v>21</v>
      </c>
      <c r="G34" s="674">
        <f t="shared" si="5"/>
        <v>72</v>
      </c>
      <c r="H34" s="995">
        <f t="shared" si="6"/>
        <v>101</v>
      </c>
      <c r="I34" s="684">
        <f t="shared" si="6"/>
        <v>-101</v>
      </c>
      <c r="J34" s="566">
        <f t="shared" si="3"/>
        <v>93</v>
      </c>
      <c r="K34" s="991">
        <f t="shared" si="4"/>
        <v>103.33333333333334</v>
      </c>
      <c r="L34" s="875"/>
      <c r="M34" s="676">
        <v>93</v>
      </c>
      <c r="N34" s="555">
        <v>194</v>
      </c>
      <c r="O34" s="572">
        <v>93</v>
      </c>
    </row>
    <row r="35" spans="1:15" ht="13.5" thickBot="1" x14ac:dyDescent="0.25">
      <c r="A35" s="576" t="s">
        <v>838</v>
      </c>
      <c r="B35" s="577"/>
      <c r="C35" s="547">
        <f t="shared" ref="C35" si="7">SUM(C25:C34)</f>
        <v>17293</v>
      </c>
      <c r="D35" s="549">
        <f t="shared" ref="D35:I35" si="8">SUM(D25:D34)</f>
        <v>16775</v>
      </c>
      <c r="E35" s="549">
        <f t="shared" si="8"/>
        <v>18783</v>
      </c>
      <c r="F35" s="549">
        <f t="shared" si="8"/>
        <v>3744</v>
      </c>
      <c r="G35" s="547">
        <f t="shared" si="8"/>
        <v>5095</v>
      </c>
      <c r="H35" s="547">
        <f t="shared" si="8"/>
        <v>3933</v>
      </c>
      <c r="I35" s="547">
        <f t="shared" si="8"/>
        <v>6018</v>
      </c>
      <c r="J35" s="547">
        <f t="shared" si="3"/>
        <v>18790</v>
      </c>
      <c r="K35" s="1000">
        <f t="shared" si="4"/>
        <v>100.03726774210722</v>
      </c>
      <c r="L35" s="875"/>
      <c r="M35" s="547">
        <f>SUM(M25:M34)</f>
        <v>8839</v>
      </c>
      <c r="N35" s="547">
        <f t="shared" ref="N35:O35" si="9">SUM(N25:N34)</f>
        <v>12772</v>
      </c>
      <c r="O35" s="547">
        <f t="shared" si="9"/>
        <v>18790</v>
      </c>
    </row>
    <row r="36" spans="1:15" x14ac:dyDescent="0.2">
      <c r="A36" s="706" t="s">
        <v>839</v>
      </c>
      <c r="B36" s="981">
        <v>601</v>
      </c>
      <c r="C36" s="554"/>
      <c r="D36" s="553">
        <v>0</v>
      </c>
      <c r="E36" s="994">
        <v>0</v>
      </c>
      <c r="F36" s="529"/>
      <c r="G36" s="653">
        <f t="shared" si="5"/>
        <v>0</v>
      </c>
      <c r="H36" s="995">
        <f t="shared" si="6"/>
        <v>0</v>
      </c>
      <c r="I36" s="684">
        <f t="shared" si="6"/>
        <v>0</v>
      </c>
      <c r="J36" s="562">
        <f t="shared" si="3"/>
        <v>0</v>
      </c>
      <c r="K36" s="983" t="str">
        <f>IF(E36=0,"x",(J36/E36)*100)</f>
        <v>x</v>
      </c>
      <c r="L36" s="875"/>
      <c r="M36" s="670">
        <v>0</v>
      </c>
      <c r="N36" s="996">
        <v>0</v>
      </c>
      <c r="O36" s="570">
        <v>0</v>
      </c>
    </row>
    <row r="37" spans="1:15" x14ac:dyDescent="0.2">
      <c r="A37" s="707" t="s">
        <v>840</v>
      </c>
      <c r="B37" s="985">
        <v>602</v>
      </c>
      <c r="C37" s="539">
        <v>889</v>
      </c>
      <c r="D37" s="537">
        <v>680</v>
      </c>
      <c r="E37" s="986">
        <v>1030</v>
      </c>
      <c r="F37" s="537">
        <v>276</v>
      </c>
      <c r="G37" s="653">
        <f t="shared" si="5"/>
        <v>280</v>
      </c>
      <c r="H37" s="995">
        <f t="shared" si="6"/>
        <v>95</v>
      </c>
      <c r="I37" s="684">
        <f t="shared" si="6"/>
        <v>379</v>
      </c>
      <c r="J37" s="564">
        <f t="shared" si="3"/>
        <v>1030</v>
      </c>
      <c r="K37" s="987">
        <f t="shared" si="4"/>
        <v>100</v>
      </c>
      <c r="L37" s="875"/>
      <c r="M37" s="654">
        <v>556</v>
      </c>
      <c r="N37" s="526">
        <v>651</v>
      </c>
      <c r="O37" s="571">
        <v>1030</v>
      </c>
    </row>
    <row r="38" spans="1:15" x14ac:dyDescent="0.2">
      <c r="A38" s="707" t="s">
        <v>841</v>
      </c>
      <c r="B38" s="985">
        <v>604</v>
      </c>
      <c r="C38" s="539"/>
      <c r="D38" s="537">
        <v>0</v>
      </c>
      <c r="E38" s="986">
        <v>0</v>
      </c>
      <c r="F38" s="537"/>
      <c r="G38" s="653">
        <f t="shared" si="5"/>
        <v>0</v>
      </c>
      <c r="H38" s="995">
        <f t="shared" si="6"/>
        <v>0</v>
      </c>
      <c r="I38" s="684">
        <f t="shared" si="6"/>
        <v>0</v>
      </c>
      <c r="J38" s="564">
        <f t="shared" si="3"/>
        <v>0</v>
      </c>
      <c r="K38" s="987" t="str">
        <f>IF(E38=0,"x",(J38/E38)*100)</f>
        <v>x</v>
      </c>
      <c r="L38" s="875"/>
      <c r="M38" s="654">
        <v>0</v>
      </c>
      <c r="N38" s="526">
        <v>0</v>
      </c>
      <c r="O38" s="571">
        <v>0</v>
      </c>
    </row>
    <row r="39" spans="1:15" x14ac:dyDescent="0.2">
      <c r="A39" s="707" t="s">
        <v>842</v>
      </c>
      <c r="B39" s="985" t="s">
        <v>843</v>
      </c>
      <c r="C39" s="539">
        <v>15644</v>
      </c>
      <c r="D39" s="537">
        <v>15915</v>
      </c>
      <c r="E39" s="986">
        <v>17023</v>
      </c>
      <c r="F39" s="537">
        <v>3499</v>
      </c>
      <c r="G39" s="653">
        <f t="shared" si="5"/>
        <v>4533</v>
      </c>
      <c r="H39" s="995">
        <f t="shared" si="6"/>
        <v>3727</v>
      </c>
      <c r="I39" s="684">
        <f t="shared" si="6"/>
        <v>5264</v>
      </c>
      <c r="J39" s="564">
        <f t="shared" si="3"/>
        <v>17023</v>
      </c>
      <c r="K39" s="987">
        <f t="shared" si="4"/>
        <v>100</v>
      </c>
      <c r="L39" s="875"/>
      <c r="M39" s="654">
        <v>8032</v>
      </c>
      <c r="N39" s="526">
        <v>11759</v>
      </c>
      <c r="O39" s="571">
        <v>17023</v>
      </c>
    </row>
    <row r="40" spans="1:15" ht="13.5" thickBot="1" x14ac:dyDescent="0.25">
      <c r="A40" s="580" t="s">
        <v>844</v>
      </c>
      <c r="B40" s="997" t="s">
        <v>845</v>
      </c>
      <c r="C40" s="560">
        <v>1003</v>
      </c>
      <c r="D40" s="543">
        <v>180</v>
      </c>
      <c r="E40" s="998">
        <v>730</v>
      </c>
      <c r="F40" s="999">
        <v>36</v>
      </c>
      <c r="G40" s="674">
        <f t="shared" si="5"/>
        <v>292</v>
      </c>
      <c r="H40" s="995">
        <f t="shared" si="6"/>
        <v>10</v>
      </c>
      <c r="I40" s="684">
        <f t="shared" si="6"/>
        <v>399</v>
      </c>
      <c r="J40" s="566">
        <f t="shared" si="3"/>
        <v>737</v>
      </c>
      <c r="K40" s="1001">
        <f t="shared" si="4"/>
        <v>100.95890410958903</v>
      </c>
      <c r="L40" s="875"/>
      <c r="M40" s="676">
        <v>328</v>
      </c>
      <c r="N40" s="555">
        <v>338</v>
      </c>
      <c r="O40" s="572">
        <v>737</v>
      </c>
    </row>
    <row r="41" spans="1:15" ht="13.5" thickBot="1" x14ac:dyDescent="0.25">
      <c r="A41" s="576" t="s">
        <v>846</v>
      </c>
      <c r="B41" s="577" t="s">
        <v>805</v>
      </c>
      <c r="C41" s="547">
        <f>SUM(C36:C40)</f>
        <v>17536</v>
      </c>
      <c r="D41" s="549">
        <f t="shared" ref="D41:I41" si="10">SUM(D36:D40)</f>
        <v>16775</v>
      </c>
      <c r="E41" s="549">
        <f t="shared" si="10"/>
        <v>18783</v>
      </c>
      <c r="F41" s="1002">
        <f t="shared" si="10"/>
        <v>3811</v>
      </c>
      <c r="G41" s="578">
        <f t="shared" si="10"/>
        <v>5105</v>
      </c>
      <c r="H41" s="547">
        <f t="shared" si="10"/>
        <v>3832</v>
      </c>
      <c r="I41" s="579">
        <f t="shared" si="10"/>
        <v>6042</v>
      </c>
      <c r="J41" s="547">
        <f t="shared" si="3"/>
        <v>18790</v>
      </c>
      <c r="K41" s="1000">
        <f t="shared" si="4"/>
        <v>100.03726774210722</v>
      </c>
      <c r="L41" s="875"/>
      <c r="M41" s="547">
        <f>SUM(M36:M40)</f>
        <v>8916</v>
      </c>
      <c r="N41" s="550">
        <f>SUM(N36:N40)</f>
        <v>12748</v>
      </c>
      <c r="O41" s="547">
        <f>SUM(O36:O40)</f>
        <v>18790</v>
      </c>
    </row>
    <row r="42" spans="1:15" ht="5.25" customHeight="1" thickBot="1" x14ac:dyDescent="0.25">
      <c r="A42" s="580"/>
      <c r="B42" s="581"/>
      <c r="C42" s="582"/>
      <c r="D42" s="583"/>
      <c r="E42" s="583"/>
      <c r="F42" s="716"/>
      <c r="G42" s="717"/>
      <c r="H42" s="718"/>
      <c r="I42" s="717"/>
      <c r="J42" s="587"/>
      <c r="K42" s="588"/>
      <c r="L42" s="875"/>
      <c r="M42" s="716"/>
      <c r="N42" s="582"/>
      <c r="O42" s="582"/>
    </row>
    <row r="43" spans="1:15" ht="13.5" thickBot="1" x14ac:dyDescent="0.25">
      <c r="A43" s="589" t="s">
        <v>847</v>
      </c>
      <c r="B43" s="577" t="s">
        <v>805</v>
      </c>
      <c r="C43" s="1002">
        <f>C41-C39</f>
        <v>1892</v>
      </c>
      <c r="D43" s="549">
        <f t="shared" ref="D43:I43" si="11">D41-D39</f>
        <v>860</v>
      </c>
      <c r="E43" s="549">
        <f t="shared" si="11"/>
        <v>1760</v>
      </c>
      <c r="F43" s="1002">
        <f t="shared" si="11"/>
        <v>312</v>
      </c>
      <c r="G43" s="590">
        <f t="shared" si="11"/>
        <v>572</v>
      </c>
      <c r="H43" s="547">
        <f t="shared" si="11"/>
        <v>105</v>
      </c>
      <c r="I43" s="550">
        <f t="shared" si="11"/>
        <v>778</v>
      </c>
      <c r="J43" s="1003">
        <f t="shared" si="3"/>
        <v>1767</v>
      </c>
      <c r="K43" s="983">
        <f t="shared" si="4"/>
        <v>100.39772727272727</v>
      </c>
      <c r="L43" s="875"/>
      <c r="M43" s="547">
        <f>M41-M39</f>
        <v>884</v>
      </c>
      <c r="N43" s="550">
        <f>N41-N39</f>
        <v>989</v>
      </c>
      <c r="O43" s="547">
        <f>O41-O39</f>
        <v>1767</v>
      </c>
    </row>
    <row r="44" spans="1:15" ht="13.5" thickBot="1" x14ac:dyDescent="0.25">
      <c r="A44" s="576" t="s">
        <v>848</v>
      </c>
      <c r="B44" s="577" t="s">
        <v>805</v>
      </c>
      <c r="C44" s="1002">
        <f>C41-C35</f>
        <v>243</v>
      </c>
      <c r="D44" s="549">
        <f t="shared" ref="D44:I44" si="12">D41-D35</f>
        <v>0</v>
      </c>
      <c r="E44" s="549">
        <f t="shared" si="12"/>
        <v>0</v>
      </c>
      <c r="F44" s="1002">
        <f t="shared" si="12"/>
        <v>67</v>
      </c>
      <c r="G44" s="590">
        <f t="shared" si="12"/>
        <v>10</v>
      </c>
      <c r="H44" s="1004">
        <f t="shared" si="12"/>
        <v>-101</v>
      </c>
      <c r="I44" s="550">
        <f t="shared" si="12"/>
        <v>24</v>
      </c>
      <c r="J44" s="1003">
        <f t="shared" si="3"/>
        <v>0</v>
      </c>
      <c r="K44" s="983" t="str">
        <f>IF(E44=0,"x",(J44/E44)*100)</f>
        <v>x</v>
      </c>
      <c r="L44" s="875"/>
      <c r="M44" s="547">
        <f>M41-M35</f>
        <v>77</v>
      </c>
      <c r="N44" s="1005">
        <f>N41-N35</f>
        <v>-24</v>
      </c>
      <c r="O44" s="547">
        <f>O41-O35</f>
        <v>0</v>
      </c>
    </row>
    <row r="45" spans="1:15" ht="13.5" thickBot="1" x14ac:dyDescent="0.25">
      <c r="A45" s="591" t="s">
        <v>849</v>
      </c>
      <c r="B45" s="592" t="s">
        <v>805</v>
      </c>
      <c r="C45" s="1002">
        <f>C44-C39</f>
        <v>-15401</v>
      </c>
      <c r="D45" s="549">
        <f t="shared" ref="D45:I45" si="13">D44-D39</f>
        <v>-15915</v>
      </c>
      <c r="E45" s="549">
        <f t="shared" si="13"/>
        <v>-17023</v>
      </c>
      <c r="F45" s="1002">
        <f t="shared" si="13"/>
        <v>-3432</v>
      </c>
      <c r="G45" s="590">
        <f t="shared" si="13"/>
        <v>-4523</v>
      </c>
      <c r="H45" s="547">
        <f t="shared" si="13"/>
        <v>-3828</v>
      </c>
      <c r="I45" s="550">
        <f t="shared" si="13"/>
        <v>-5240</v>
      </c>
      <c r="J45" s="547">
        <f t="shared" si="3"/>
        <v>-17023</v>
      </c>
      <c r="K45" s="1000">
        <f t="shared" si="4"/>
        <v>100</v>
      </c>
      <c r="L45" s="875"/>
      <c r="M45" s="547">
        <f>M44-M39</f>
        <v>-7955</v>
      </c>
      <c r="N45" s="550">
        <f>N44-N39</f>
        <v>-11783</v>
      </c>
      <c r="O45" s="547">
        <f>O44-O39</f>
        <v>-17023</v>
      </c>
    </row>
    <row r="47" spans="1:15" ht="14.25" x14ac:dyDescent="0.2">
      <c r="A47" s="731" t="s">
        <v>850</v>
      </c>
    </row>
    <row r="48" spans="1:15" ht="14.25" x14ac:dyDescent="0.2">
      <c r="A48" s="731" t="s">
        <v>851</v>
      </c>
    </row>
    <row r="49" spans="1:10" ht="14.25" x14ac:dyDescent="0.2">
      <c r="A49" s="732" t="s">
        <v>852</v>
      </c>
    </row>
    <row r="50" spans="1:10" s="734" customFormat="1" ht="14.25" x14ac:dyDescent="0.2">
      <c r="A50" s="732" t="s">
        <v>853</v>
      </c>
      <c r="B50" s="733"/>
      <c r="E50" s="735"/>
      <c r="F50" s="735"/>
      <c r="G50" s="735"/>
      <c r="H50" s="735"/>
      <c r="I50" s="735"/>
      <c r="J50" s="735"/>
    </row>
    <row r="51" spans="1:10" s="734" customFormat="1" ht="14.25" x14ac:dyDescent="0.2">
      <c r="A51" s="732"/>
      <c r="B51" s="733"/>
      <c r="E51" s="735"/>
      <c r="F51" s="735"/>
      <c r="G51" s="735"/>
      <c r="H51" s="735"/>
      <c r="I51" s="735"/>
      <c r="J51" s="735"/>
    </row>
    <row r="52" spans="1:10" s="734" customFormat="1" ht="14.25" x14ac:dyDescent="0.2">
      <c r="A52" s="732" t="s">
        <v>878</v>
      </c>
      <c r="B52" s="733"/>
      <c r="E52" s="735"/>
      <c r="F52" s="735"/>
      <c r="G52" s="735"/>
      <c r="H52" s="735"/>
      <c r="I52" s="735"/>
      <c r="J52" s="735"/>
    </row>
    <row r="53" spans="1:10" s="734" customFormat="1" ht="14.25" x14ac:dyDescent="0.2">
      <c r="A53" s="732"/>
      <c r="B53" s="733"/>
      <c r="E53" s="735"/>
      <c r="F53" s="735"/>
      <c r="G53" s="735"/>
      <c r="H53" s="735"/>
      <c r="I53" s="735"/>
      <c r="J53" s="735"/>
    </row>
    <row r="54" spans="1:10" s="734" customFormat="1" ht="14.25" x14ac:dyDescent="0.2">
      <c r="A54" s="732"/>
      <c r="B54" s="733"/>
      <c r="E54" s="735"/>
      <c r="F54" s="735"/>
      <c r="G54" s="735"/>
      <c r="H54" s="735"/>
      <c r="I54" s="735"/>
      <c r="J54" s="735"/>
    </row>
    <row r="56" spans="1:10" x14ac:dyDescent="0.2">
      <c r="A56" s="599" t="s">
        <v>879</v>
      </c>
    </row>
    <row r="58" spans="1:10" x14ac:dyDescent="0.2">
      <c r="A58" s="599" t="s">
        <v>880</v>
      </c>
    </row>
  </sheetData>
  <mergeCells count="4">
    <mergeCell ref="C5:O5"/>
    <mergeCell ref="A7:A8"/>
    <mergeCell ref="B7:B8"/>
    <mergeCell ref="F7:I7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738" customWidth="1"/>
    <col min="2" max="2" width="7.28515625" style="739" customWidth="1"/>
    <col min="3" max="4" width="11.5703125" style="737" customWidth="1"/>
    <col min="5" max="5" width="11.5703125" style="740" customWidth="1"/>
    <col min="6" max="6" width="11.42578125" style="740" customWidth="1"/>
    <col min="7" max="7" width="9.85546875" style="740" customWidth="1"/>
    <col min="8" max="8" width="9.140625" style="740" customWidth="1"/>
    <col min="9" max="9" width="9.28515625" style="740" customWidth="1"/>
    <col min="10" max="10" width="9.140625" style="740" customWidth="1"/>
    <col min="11" max="11" width="12" style="737" customWidth="1"/>
    <col min="12" max="12" width="8.7109375" style="737"/>
    <col min="13" max="13" width="11.85546875" style="737" customWidth="1"/>
    <col min="14" max="14" width="12.5703125" style="737" customWidth="1"/>
    <col min="15" max="15" width="11.85546875" style="737" customWidth="1"/>
    <col min="16" max="16" width="12" style="737" customWidth="1"/>
    <col min="17" max="16384" width="8.7109375" style="737"/>
  </cols>
  <sheetData>
    <row r="1" spans="1:16" ht="24" customHeight="1" x14ac:dyDescent="0.35">
      <c r="A1" s="1608"/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736"/>
    </row>
    <row r="2" spans="1:16" x14ac:dyDescent="0.2">
      <c r="O2" s="741"/>
    </row>
    <row r="3" spans="1:16" ht="18" x14ac:dyDescent="0.25">
      <c r="A3" s="1009" t="s">
        <v>781</v>
      </c>
      <c r="F3" s="510"/>
      <c r="G3" s="510"/>
    </row>
    <row r="4" spans="1:16" ht="21.75" customHeight="1" x14ac:dyDescent="0.25">
      <c r="A4" s="1010"/>
      <c r="F4" s="510"/>
      <c r="G4" s="510"/>
    </row>
    <row r="5" spans="1:16" x14ac:dyDescent="0.2">
      <c r="A5" s="744"/>
      <c r="F5" s="510"/>
      <c r="G5" s="510"/>
    </row>
    <row r="6" spans="1:16" ht="6" customHeight="1" thickBot="1" x14ac:dyDescent="0.25">
      <c r="B6" s="1011"/>
      <c r="C6" s="1012"/>
      <c r="F6" s="510"/>
      <c r="G6" s="510"/>
    </row>
    <row r="7" spans="1:16" ht="24.75" customHeight="1" thickBot="1" x14ac:dyDescent="0.3">
      <c r="A7" s="970" t="s">
        <v>782</v>
      </c>
      <c r="B7" s="1013"/>
      <c r="C7" s="1620" t="s">
        <v>881</v>
      </c>
      <c r="D7" s="1621"/>
      <c r="E7" s="1621"/>
      <c r="F7" s="1621"/>
      <c r="G7" s="1622"/>
      <c r="H7" s="1622"/>
      <c r="I7" s="1622"/>
      <c r="J7" s="1622"/>
      <c r="K7" s="1622"/>
      <c r="L7" s="1622"/>
      <c r="M7" s="1622"/>
      <c r="N7" s="1622"/>
      <c r="O7" s="1623"/>
    </row>
    <row r="8" spans="1:16" ht="23.25" customHeight="1" thickBot="1" x14ac:dyDescent="0.25">
      <c r="A8" s="744" t="s">
        <v>784</v>
      </c>
      <c r="F8" s="510"/>
      <c r="G8" s="510"/>
    </row>
    <row r="9" spans="1:16" s="1017" customFormat="1" ht="13.5" thickBot="1" x14ac:dyDescent="0.25">
      <c r="A9" s="1014"/>
      <c r="B9" s="1015"/>
      <c r="C9" s="1016" t="s">
        <v>0</v>
      </c>
      <c r="D9" s="750" t="s">
        <v>787</v>
      </c>
      <c r="E9" s="751" t="s">
        <v>788</v>
      </c>
      <c r="F9" s="1612" t="s">
        <v>789</v>
      </c>
      <c r="G9" s="1624"/>
      <c r="H9" s="1624"/>
      <c r="I9" s="1625"/>
      <c r="J9" s="752" t="s">
        <v>790</v>
      </c>
      <c r="K9" s="753" t="s">
        <v>791</v>
      </c>
      <c r="M9" s="1015" t="s">
        <v>792</v>
      </c>
      <c r="N9" s="1015" t="s">
        <v>793</v>
      </c>
      <c r="O9" s="1015" t="s">
        <v>792</v>
      </c>
    </row>
    <row r="10" spans="1:16" s="1017" customFormat="1" ht="13.5" thickBot="1" x14ac:dyDescent="0.25">
      <c r="A10" s="754" t="s">
        <v>785</v>
      </c>
      <c r="B10" s="1018" t="s">
        <v>867</v>
      </c>
      <c r="C10" s="1019" t="s">
        <v>794</v>
      </c>
      <c r="D10" s="757">
        <v>2023</v>
      </c>
      <c r="E10" s="758">
        <v>2023</v>
      </c>
      <c r="F10" s="1020" t="s">
        <v>795</v>
      </c>
      <c r="G10" s="1021" t="s">
        <v>796</v>
      </c>
      <c r="H10" s="1021" t="s">
        <v>797</v>
      </c>
      <c r="I10" s="1022" t="s">
        <v>798</v>
      </c>
      <c r="J10" s="762" t="s">
        <v>799</v>
      </c>
      <c r="K10" s="763" t="s">
        <v>800</v>
      </c>
      <c r="M10" s="1023" t="s">
        <v>801</v>
      </c>
      <c r="N10" s="1018" t="s">
        <v>802</v>
      </c>
      <c r="O10" s="1018" t="s">
        <v>803</v>
      </c>
    </row>
    <row r="11" spans="1:16" s="1017" customFormat="1" x14ac:dyDescent="0.2">
      <c r="A11" s="765" t="s">
        <v>804</v>
      </c>
      <c r="B11" s="1024"/>
      <c r="C11" s="1025">
        <v>23</v>
      </c>
      <c r="D11" s="1026">
        <v>23</v>
      </c>
      <c r="E11" s="1027">
        <v>23</v>
      </c>
      <c r="F11" s="1028">
        <v>23</v>
      </c>
      <c r="G11" s="1029">
        <f t="shared" ref="G11:I23" si="0">M11</f>
        <v>23</v>
      </c>
      <c r="H11" s="368">
        <f t="shared" si="0"/>
        <v>23</v>
      </c>
      <c r="I11" s="362">
        <f>O11</f>
        <v>23</v>
      </c>
      <c r="J11" s="1030" t="s">
        <v>805</v>
      </c>
      <c r="K11" s="1031" t="s">
        <v>805</v>
      </c>
      <c r="L11" s="371"/>
      <c r="M11" s="372">
        <v>23</v>
      </c>
      <c r="N11" s="1032">
        <v>23</v>
      </c>
      <c r="O11" s="1033">
        <v>23</v>
      </c>
    </row>
    <row r="12" spans="1:16" s="1017" customFormat="1" ht="13.5" thickBot="1" x14ac:dyDescent="0.25">
      <c r="A12" s="779" t="s">
        <v>806</v>
      </c>
      <c r="B12" s="1034"/>
      <c r="C12" s="1035">
        <v>21.3</v>
      </c>
      <c r="D12" s="1036">
        <v>22.05</v>
      </c>
      <c r="E12" s="1037">
        <v>22.05</v>
      </c>
      <c r="F12" s="1038">
        <v>22.05</v>
      </c>
      <c r="G12" s="1039">
        <f t="shared" si="0"/>
        <v>22.05</v>
      </c>
      <c r="H12" s="1040">
        <f t="shared" si="0"/>
        <v>22.05</v>
      </c>
      <c r="I12" s="1039">
        <f>O12</f>
        <v>22.05</v>
      </c>
      <c r="J12" s="886"/>
      <c r="K12" s="1041" t="s">
        <v>805</v>
      </c>
      <c r="L12" s="385"/>
      <c r="M12" s="1042">
        <v>22.05</v>
      </c>
      <c r="N12" s="888">
        <v>22.05</v>
      </c>
      <c r="O12" s="1043">
        <v>22.05</v>
      </c>
    </row>
    <row r="13" spans="1:16" s="1017" customFormat="1" x14ac:dyDescent="0.2">
      <c r="A13" s="789" t="s">
        <v>807</v>
      </c>
      <c r="B13" s="1044" t="s">
        <v>808</v>
      </c>
      <c r="C13" s="404">
        <v>9509</v>
      </c>
      <c r="D13" s="1045" t="s">
        <v>805</v>
      </c>
      <c r="E13" s="1045" t="s">
        <v>805</v>
      </c>
      <c r="F13" s="890">
        <v>9513</v>
      </c>
      <c r="G13" s="1046">
        <f t="shared" si="0"/>
        <v>9815</v>
      </c>
      <c r="H13" s="400">
        <f t="shared" si="0"/>
        <v>10295</v>
      </c>
      <c r="I13" s="1046">
        <f>O13</f>
        <v>9785</v>
      </c>
      <c r="J13" s="1047" t="s">
        <v>805</v>
      </c>
      <c r="K13" s="1048" t="s">
        <v>805</v>
      </c>
      <c r="L13" s="385"/>
      <c r="M13" s="445">
        <v>9815</v>
      </c>
      <c r="N13" s="400">
        <v>10295</v>
      </c>
      <c r="O13" s="409">
        <v>9785</v>
      </c>
    </row>
    <row r="14" spans="1:16" s="1017" customFormat="1" x14ac:dyDescent="0.2">
      <c r="A14" s="799" t="s">
        <v>809</v>
      </c>
      <c r="B14" s="1044" t="s">
        <v>810</v>
      </c>
      <c r="C14" s="404">
        <v>9069</v>
      </c>
      <c r="D14" s="907" t="s">
        <v>805</v>
      </c>
      <c r="E14" s="907" t="s">
        <v>805</v>
      </c>
      <c r="F14" s="895">
        <v>9080</v>
      </c>
      <c r="G14" s="1046">
        <f t="shared" si="0"/>
        <v>9387</v>
      </c>
      <c r="H14" s="400">
        <f t="shared" si="0"/>
        <v>9873</v>
      </c>
      <c r="I14" s="1046">
        <f t="shared" si="0"/>
        <v>9369</v>
      </c>
      <c r="J14" s="1047" t="s">
        <v>805</v>
      </c>
      <c r="K14" s="1048" t="s">
        <v>805</v>
      </c>
      <c r="L14" s="385"/>
      <c r="M14" s="405">
        <v>9387</v>
      </c>
      <c r="N14" s="400">
        <v>9873</v>
      </c>
      <c r="O14" s="409">
        <v>9369</v>
      </c>
    </row>
    <row r="15" spans="1:16" s="1017" customFormat="1" x14ac:dyDescent="0.2">
      <c r="A15" s="799" t="s">
        <v>811</v>
      </c>
      <c r="B15" s="1044" t="s">
        <v>812</v>
      </c>
      <c r="C15" s="404">
        <v>19</v>
      </c>
      <c r="D15" s="907" t="s">
        <v>805</v>
      </c>
      <c r="E15" s="907" t="s">
        <v>805</v>
      </c>
      <c r="F15" s="895">
        <v>21</v>
      </c>
      <c r="G15" s="1046">
        <f t="shared" si="0"/>
        <v>20</v>
      </c>
      <c r="H15" s="400">
        <f t="shared" si="0"/>
        <v>42</v>
      </c>
      <c r="I15" s="1046">
        <f t="shared" si="0"/>
        <v>48</v>
      </c>
      <c r="J15" s="1047" t="s">
        <v>805</v>
      </c>
      <c r="K15" s="1048" t="s">
        <v>805</v>
      </c>
      <c r="L15" s="385"/>
      <c r="M15" s="405">
        <v>20</v>
      </c>
      <c r="N15" s="400">
        <v>42</v>
      </c>
      <c r="O15" s="409">
        <v>48</v>
      </c>
    </row>
    <row r="16" spans="1:16" s="1017" customFormat="1" x14ac:dyDescent="0.2">
      <c r="A16" s="799" t="s">
        <v>813</v>
      </c>
      <c r="B16" s="1044" t="s">
        <v>805</v>
      </c>
      <c r="C16" s="404">
        <v>773</v>
      </c>
      <c r="D16" s="907" t="s">
        <v>805</v>
      </c>
      <c r="E16" s="907" t="s">
        <v>805</v>
      </c>
      <c r="F16" s="895">
        <v>12749</v>
      </c>
      <c r="G16" s="1046">
        <f t="shared" si="0"/>
        <v>8248</v>
      </c>
      <c r="H16" s="400">
        <f t="shared" si="0"/>
        <v>4320</v>
      </c>
      <c r="I16" s="1046">
        <f t="shared" si="0"/>
        <v>1130</v>
      </c>
      <c r="J16" s="1047" t="s">
        <v>805</v>
      </c>
      <c r="K16" s="1048" t="s">
        <v>805</v>
      </c>
      <c r="L16" s="385"/>
      <c r="M16" s="405">
        <v>8248</v>
      </c>
      <c r="N16" s="400">
        <v>4320</v>
      </c>
      <c r="O16" s="409">
        <v>1130</v>
      </c>
    </row>
    <row r="17" spans="1:19" s="1017" customFormat="1" ht="13.5" thickBot="1" x14ac:dyDescent="0.25">
      <c r="A17" s="765" t="s">
        <v>814</v>
      </c>
      <c r="B17" s="410" t="s">
        <v>815</v>
      </c>
      <c r="C17" s="1049">
        <v>2559</v>
      </c>
      <c r="D17" s="909" t="s">
        <v>805</v>
      </c>
      <c r="E17" s="909" t="s">
        <v>805</v>
      </c>
      <c r="F17" s="896">
        <v>3316</v>
      </c>
      <c r="G17" s="1046">
        <f t="shared" si="0"/>
        <v>4313</v>
      </c>
      <c r="H17" s="400">
        <f t="shared" si="0"/>
        <v>4190</v>
      </c>
      <c r="I17" s="1046">
        <f t="shared" si="0"/>
        <v>2818</v>
      </c>
      <c r="J17" s="1050" t="s">
        <v>805</v>
      </c>
      <c r="K17" s="1051" t="s">
        <v>805</v>
      </c>
      <c r="L17" s="385"/>
      <c r="M17" s="461">
        <v>4313</v>
      </c>
      <c r="N17" s="417">
        <v>4190</v>
      </c>
      <c r="O17" s="418">
        <v>2818</v>
      </c>
    </row>
    <row r="18" spans="1:19" s="1017" customFormat="1" ht="13.5" thickBot="1" x14ac:dyDescent="0.25">
      <c r="A18" s="808" t="s">
        <v>816</v>
      </c>
      <c r="B18" s="900"/>
      <c r="C18" s="548">
        <f>C13-C14+C15+C16+C17</f>
        <v>3791</v>
      </c>
      <c r="D18" s="548" t="s">
        <v>805</v>
      </c>
      <c r="E18" s="548" t="s">
        <v>805</v>
      </c>
      <c r="F18" s="902">
        <f>F13-F14+F15+F16+F17</f>
        <v>16519</v>
      </c>
      <c r="G18" s="902">
        <f>G13-G14+G15+G16+G17</f>
        <v>13009</v>
      </c>
      <c r="H18" s="902">
        <f>H13-H14+H15+H16+H17</f>
        <v>8974</v>
      </c>
      <c r="I18" s="902">
        <f>I13-I14+I15+I16+I17</f>
        <v>4412</v>
      </c>
      <c r="J18" s="1052" t="s">
        <v>805</v>
      </c>
      <c r="K18" s="1053" t="s">
        <v>805</v>
      </c>
      <c r="L18" s="385"/>
      <c r="M18" s="423">
        <f>M13-M14+M15+M16+M17</f>
        <v>13009</v>
      </c>
      <c r="N18" s="423">
        <f t="shared" ref="N18:O18" si="1">N13-N14+N15+N16+N17</f>
        <v>8974</v>
      </c>
      <c r="O18" s="423">
        <f t="shared" si="1"/>
        <v>4412</v>
      </c>
    </row>
    <row r="19" spans="1:19" s="1017" customFormat="1" x14ac:dyDescent="0.2">
      <c r="A19" s="765" t="s">
        <v>817</v>
      </c>
      <c r="B19" s="410">
        <v>401</v>
      </c>
      <c r="C19" s="1049">
        <v>454</v>
      </c>
      <c r="D19" s="1045" t="s">
        <v>805</v>
      </c>
      <c r="E19" s="1045" t="s">
        <v>805</v>
      </c>
      <c r="F19" s="896">
        <v>448</v>
      </c>
      <c r="G19" s="1046">
        <f t="shared" si="0"/>
        <v>442</v>
      </c>
      <c r="H19" s="400">
        <f t="shared" si="0"/>
        <v>436</v>
      </c>
      <c r="I19" s="1046">
        <f t="shared" si="0"/>
        <v>430</v>
      </c>
      <c r="J19" s="1050" t="s">
        <v>805</v>
      </c>
      <c r="K19" s="1051" t="s">
        <v>805</v>
      </c>
      <c r="L19" s="385"/>
      <c r="M19" s="393">
        <v>442</v>
      </c>
      <c r="N19" s="427">
        <v>436</v>
      </c>
      <c r="O19" s="428">
        <v>430</v>
      </c>
    </row>
    <row r="20" spans="1:19" s="1017" customFormat="1" x14ac:dyDescent="0.2">
      <c r="A20" s="799" t="s">
        <v>818</v>
      </c>
      <c r="B20" s="1044" t="s">
        <v>819</v>
      </c>
      <c r="C20" s="404">
        <v>1056</v>
      </c>
      <c r="D20" s="907" t="s">
        <v>805</v>
      </c>
      <c r="E20" s="907" t="s">
        <v>805</v>
      </c>
      <c r="F20" s="895">
        <v>1057</v>
      </c>
      <c r="G20" s="1046">
        <f t="shared" si="0"/>
        <v>1350</v>
      </c>
      <c r="H20" s="400">
        <f t="shared" si="0"/>
        <v>1349</v>
      </c>
      <c r="I20" s="1046">
        <f t="shared" si="0"/>
        <v>1370</v>
      </c>
      <c r="J20" s="1047" t="s">
        <v>805</v>
      </c>
      <c r="K20" s="1048" t="s">
        <v>805</v>
      </c>
      <c r="L20" s="385"/>
      <c r="M20" s="405">
        <v>1350</v>
      </c>
      <c r="N20" s="400">
        <v>1349</v>
      </c>
      <c r="O20" s="409">
        <v>1370</v>
      </c>
    </row>
    <row r="21" spans="1:19" s="1017" customFormat="1" x14ac:dyDescent="0.2">
      <c r="A21" s="799" t="s">
        <v>820</v>
      </c>
      <c r="B21" s="1044" t="s">
        <v>805</v>
      </c>
      <c r="C21" s="404">
        <v>0</v>
      </c>
      <c r="D21" s="907" t="s">
        <v>805</v>
      </c>
      <c r="E21" s="907" t="s">
        <v>805</v>
      </c>
      <c r="F21" s="895">
        <v>0</v>
      </c>
      <c r="G21" s="1046">
        <f t="shared" si="0"/>
        <v>0</v>
      </c>
      <c r="H21" s="400">
        <f t="shared" si="0"/>
        <v>0</v>
      </c>
      <c r="I21" s="1046">
        <f t="shared" si="0"/>
        <v>0</v>
      </c>
      <c r="J21" s="1047" t="s">
        <v>805</v>
      </c>
      <c r="K21" s="1048" t="s">
        <v>805</v>
      </c>
      <c r="L21" s="385"/>
      <c r="M21" s="405">
        <v>0</v>
      </c>
      <c r="N21" s="400">
        <v>0</v>
      </c>
      <c r="O21" s="409">
        <v>0</v>
      </c>
    </row>
    <row r="22" spans="1:19" s="1017" customFormat="1" x14ac:dyDescent="0.2">
      <c r="A22" s="799" t="s">
        <v>821</v>
      </c>
      <c r="B22" s="1044" t="s">
        <v>805</v>
      </c>
      <c r="C22" s="404">
        <v>1988</v>
      </c>
      <c r="D22" s="907" t="s">
        <v>805</v>
      </c>
      <c r="E22" s="907" t="s">
        <v>805</v>
      </c>
      <c r="F22" s="895">
        <v>14168</v>
      </c>
      <c r="G22" s="1046">
        <f t="shared" si="0"/>
        <v>10449</v>
      </c>
      <c r="H22" s="400">
        <f t="shared" si="0"/>
        <v>6022</v>
      </c>
      <c r="I22" s="1046">
        <f t="shared" si="0"/>
        <v>2561</v>
      </c>
      <c r="J22" s="1047" t="s">
        <v>805</v>
      </c>
      <c r="K22" s="1048" t="s">
        <v>805</v>
      </c>
      <c r="L22" s="385"/>
      <c r="M22" s="405">
        <v>10449</v>
      </c>
      <c r="N22" s="400">
        <v>6022</v>
      </c>
      <c r="O22" s="409">
        <v>2561</v>
      </c>
    </row>
    <row r="23" spans="1:19" s="1017" customFormat="1" ht="13.5" thickBot="1" x14ac:dyDescent="0.25">
      <c r="A23" s="779" t="s">
        <v>822</v>
      </c>
      <c r="B23" s="1054" t="s">
        <v>805</v>
      </c>
      <c r="C23" s="404">
        <v>0</v>
      </c>
      <c r="D23" s="909" t="s">
        <v>805</v>
      </c>
      <c r="E23" s="909" t="s">
        <v>805</v>
      </c>
      <c r="F23" s="908">
        <v>0</v>
      </c>
      <c r="G23" s="1055">
        <f t="shared" si="0"/>
        <v>0</v>
      </c>
      <c r="H23" s="417">
        <f t="shared" si="0"/>
        <v>0</v>
      </c>
      <c r="I23" s="1055">
        <f t="shared" si="0"/>
        <v>0</v>
      </c>
      <c r="J23" s="1056" t="s">
        <v>805</v>
      </c>
      <c r="K23" s="1057" t="s">
        <v>805</v>
      </c>
      <c r="L23" s="385"/>
      <c r="M23" s="412">
        <v>0</v>
      </c>
      <c r="N23" s="417">
        <v>0</v>
      </c>
      <c r="O23" s="436">
        <v>0</v>
      </c>
    </row>
    <row r="24" spans="1:19" s="1017" customFormat="1" x14ac:dyDescent="0.2">
      <c r="A24" s="817" t="s">
        <v>823</v>
      </c>
      <c r="B24" s="1058" t="s">
        <v>805</v>
      </c>
      <c r="C24" s="1059">
        <v>14873</v>
      </c>
      <c r="D24" s="914">
        <v>16687</v>
      </c>
      <c r="E24" s="1060">
        <v>16997</v>
      </c>
      <c r="F24" s="914">
        <v>4172</v>
      </c>
      <c r="G24" s="442">
        <f>M24-F24</f>
        <v>4172</v>
      </c>
      <c r="H24" s="442">
        <f>N24-M24</f>
        <v>4431</v>
      </c>
      <c r="I24" s="397">
        <f>O24-N24</f>
        <v>4222</v>
      </c>
      <c r="J24" s="1061">
        <f t="shared" ref="J24:J47" si="2">SUM(F24:I24)</f>
        <v>16997</v>
      </c>
      <c r="K24" s="1062">
        <f t="shared" ref="K24:K47" si="3">(J24/E24)*100</f>
        <v>100</v>
      </c>
      <c r="L24" s="385"/>
      <c r="M24" s="445">
        <v>8344</v>
      </c>
      <c r="N24" s="397">
        <v>12775</v>
      </c>
      <c r="O24" s="1063">
        <v>16997</v>
      </c>
    </row>
    <row r="25" spans="1:19" s="1017" customFormat="1" x14ac:dyDescent="0.2">
      <c r="A25" s="799" t="s">
        <v>824</v>
      </c>
      <c r="B25" s="1064" t="s">
        <v>805</v>
      </c>
      <c r="C25" s="404">
        <v>0</v>
      </c>
      <c r="D25" s="921">
        <v>0</v>
      </c>
      <c r="E25" s="1065">
        <v>0</v>
      </c>
      <c r="F25" s="921">
        <v>0</v>
      </c>
      <c r="G25" s="1066">
        <f t="shared" ref="G25:G42" si="4">M25-F25</f>
        <v>0</v>
      </c>
      <c r="H25" s="1066">
        <f t="shared" ref="H25:I42" si="5">N25-M25</f>
        <v>0</v>
      </c>
      <c r="I25" s="400">
        <f t="shared" si="5"/>
        <v>0</v>
      </c>
      <c r="J25" s="1067">
        <f t="shared" si="2"/>
        <v>0</v>
      </c>
      <c r="K25" s="1068" t="str">
        <f>IF(E25=0,"x",(J25/E25)*100)</f>
        <v>x</v>
      </c>
      <c r="L25" s="385"/>
      <c r="M25" s="405">
        <v>0</v>
      </c>
      <c r="N25" s="400">
        <v>0</v>
      </c>
      <c r="O25" s="1069">
        <v>0</v>
      </c>
      <c r="S25" s="1070"/>
    </row>
    <row r="26" spans="1:19" s="1017" customFormat="1" ht="13.5" thickBot="1" x14ac:dyDescent="0.25">
      <c r="A26" s="779" t="s">
        <v>825</v>
      </c>
      <c r="B26" s="1071">
        <v>672</v>
      </c>
      <c r="C26" s="1072">
        <v>12427</v>
      </c>
      <c r="D26" s="927">
        <v>14388</v>
      </c>
      <c r="E26" s="1073">
        <v>14388</v>
      </c>
      <c r="F26" s="929">
        <v>3597</v>
      </c>
      <c r="G26" s="1074">
        <f t="shared" si="4"/>
        <v>3597</v>
      </c>
      <c r="H26" s="1074">
        <f t="shared" si="5"/>
        <v>3597</v>
      </c>
      <c r="I26" s="414">
        <f t="shared" si="5"/>
        <v>3597</v>
      </c>
      <c r="J26" s="1075">
        <f t="shared" si="2"/>
        <v>14388</v>
      </c>
      <c r="K26" s="1076">
        <f t="shared" si="3"/>
        <v>100</v>
      </c>
      <c r="L26" s="385"/>
      <c r="M26" s="461">
        <v>7194</v>
      </c>
      <c r="N26" s="414">
        <v>10791</v>
      </c>
      <c r="O26" s="1077">
        <v>14388</v>
      </c>
    </row>
    <row r="27" spans="1:19" s="1017" customFormat="1" x14ac:dyDescent="0.2">
      <c r="A27" s="789" t="s">
        <v>826</v>
      </c>
      <c r="B27" s="1058">
        <v>501</v>
      </c>
      <c r="C27" s="404">
        <v>1991</v>
      </c>
      <c r="D27" s="1078">
        <v>1571</v>
      </c>
      <c r="E27" s="1079">
        <v>1831</v>
      </c>
      <c r="F27" s="934">
        <v>445</v>
      </c>
      <c r="G27" s="442">
        <f t="shared" si="4"/>
        <v>416</v>
      </c>
      <c r="H27" s="450">
        <f t="shared" si="5"/>
        <v>354</v>
      </c>
      <c r="I27" s="397">
        <f t="shared" si="5"/>
        <v>796</v>
      </c>
      <c r="J27" s="1061">
        <f t="shared" si="2"/>
        <v>2011</v>
      </c>
      <c r="K27" s="1062">
        <f t="shared" si="3"/>
        <v>109.83069361004915</v>
      </c>
      <c r="L27" s="385"/>
      <c r="M27" s="393">
        <v>861</v>
      </c>
      <c r="N27" s="478">
        <v>1215</v>
      </c>
      <c r="O27" s="1080">
        <v>2011</v>
      </c>
    </row>
    <row r="28" spans="1:19" s="1017" customFormat="1" x14ac:dyDescent="0.2">
      <c r="A28" s="799" t="s">
        <v>827</v>
      </c>
      <c r="B28" s="1064">
        <v>502</v>
      </c>
      <c r="C28" s="404">
        <v>817</v>
      </c>
      <c r="D28" s="1081">
        <v>2147</v>
      </c>
      <c r="E28" s="1082">
        <v>1420</v>
      </c>
      <c r="F28" s="921">
        <v>286</v>
      </c>
      <c r="G28" s="1066">
        <f t="shared" si="4"/>
        <v>281</v>
      </c>
      <c r="H28" s="1066">
        <f t="shared" si="5"/>
        <v>315</v>
      </c>
      <c r="I28" s="400">
        <f t="shared" si="5"/>
        <v>470</v>
      </c>
      <c r="J28" s="1067">
        <f t="shared" si="2"/>
        <v>1352</v>
      </c>
      <c r="K28" s="1068">
        <f t="shared" si="3"/>
        <v>95.211267605633793</v>
      </c>
      <c r="L28" s="385"/>
      <c r="M28" s="405">
        <v>567</v>
      </c>
      <c r="N28" s="479">
        <v>882</v>
      </c>
      <c r="O28" s="1069">
        <v>1352</v>
      </c>
    </row>
    <row r="29" spans="1:19" s="1017" customFormat="1" x14ac:dyDescent="0.2">
      <c r="A29" s="799" t="s">
        <v>828</v>
      </c>
      <c r="B29" s="1064">
        <v>504</v>
      </c>
      <c r="C29" s="404">
        <v>0</v>
      </c>
      <c r="D29" s="1081">
        <v>0</v>
      </c>
      <c r="E29" s="1082">
        <v>0</v>
      </c>
      <c r="F29" s="921">
        <v>0</v>
      </c>
      <c r="G29" s="1066">
        <f t="shared" si="4"/>
        <v>0</v>
      </c>
      <c r="H29" s="1066">
        <f t="shared" si="5"/>
        <v>0</v>
      </c>
      <c r="I29" s="400">
        <f t="shared" si="5"/>
        <v>0</v>
      </c>
      <c r="J29" s="1067">
        <f t="shared" si="2"/>
        <v>0</v>
      </c>
      <c r="K29" s="1068" t="str">
        <f>IF(E29=0,"x",(J29/E29)*100)</f>
        <v>x</v>
      </c>
      <c r="L29" s="385"/>
      <c r="M29" s="405">
        <v>0</v>
      </c>
      <c r="N29" s="479">
        <v>0</v>
      </c>
      <c r="O29" s="1069">
        <v>0</v>
      </c>
    </row>
    <row r="30" spans="1:19" s="1017" customFormat="1" x14ac:dyDescent="0.2">
      <c r="A30" s="799" t="s">
        <v>829</v>
      </c>
      <c r="B30" s="1064">
        <v>511</v>
      </c>
      <c r="C30" s="404">
        <v>86</v>
      </c>
      <c r="D30" s="1081">
        <v>40</v>
      </c>
      <c r="E30" s="1082">
        <v>80</v>
      </c>
      <c r="F30" s="921">
        <v>15</v>
      </c>
      <c r="G30" s="1066">
        <f t="shared" si="4"/>
        <v>2</v>
      </c>
      <c r="H30" s="1066">
        <f t="shared" si="5"/>
        <v>12</v>
      </c>
      <c r="I30" s="400">
        <f t="shared" si="5"/>
        <v>52</v>
      </c>
      <c r="J30" s="1067">
        <f t="shared" si="2"/>
        <v>81</v>
      </c>
      <c r="K30" s="1068">
        <f t="shared" si="3"/>
        <v>101.25</v>
      </c>
      <c r="L30" s="385"/>
      <c r="M30" s="405">
        <v>17</v>
      </c>
      <c r="N30" s="479">
        <v>29</v>
      </c>
      <c r="O30" s="1069">
        <v>81</v>
      </c>
    </row>
    <row r="31" spans="1:19" s="1017" customFormat="1" x14ac:dyDescent="0.2">
      <c r="A31" s="799" t="s">
        <v>830</v>
      </c>
      <c r="B31" s="1064">
        <v>518</v>
      </c>
      <c r="C31" s="404">
        <v>521</v>
      </c>
      <c r="D31" s="1081">
        <v>638</v>
      </c>
      <c r="E31" s="1082">
        <v>688</v>
      </c>
      <c r="F31" s="921">
        <v>165</v>
      </c>
      <c r="G31" s="1066">
        <f t="shared" si="4"/>
        <v>184</v>
      </c>
      <c r="H31" s="1066">
        <f t="shared" si="5"/>
        <v>98</v>
      </c>
      <c r="I31" s="400">
        <f t="shared" si="5"/>
        <v>174</v>
      </c>
      <c r="J31" s="1067">
        <f t="shared" si="2"/>
        <v>621</v>
      </c>
      <c r="K31" s="1068">
        <f t="shared" si="3"/>
        <v>90.261627906976756</v>
      </c>
      <c r="L31" s="385"/>
      <c r="M31" s="405">
        <v>349</v>
      </c>
      <c r="N31" s="479">
        <v>447</v>
      </c>
      <c r="O31" s="1069">
        <v>621</v>
      </c>
    </row>
    <row r="32" spans="1:19" s="1017" customFormat="1" x14ac:dyDescent="0.2">
      <c r="A32" s="799" t="s">
        <v>831</v>
      </c>
      <c r="B32" s="1064">
        <v>521</v>
      </c>
      <c r="C32" s="404">
        <v>8159</v>
      </c>
      <c r="D32" s="1081">
        <v>9260</v>
      </c>
      <c r="E32" s="1082">
        <v>9260</v>
      </c>
      <c r="F32" s="921">
        <v>2102</v>
      </c>
      <c r="G32" s="1066">
        <f t="shared" si="4"/>
        <v>2332</v>
      </c>
      <c r="H32" s="1066">
        <f t="shared" si="5"/>
        <v>2117</v>
      </c>
      <c r="I32" s="400">
        <f t="shared" si="5"/>
        <v>2709</v>
      </c>
      <c r="J32" s="1067">
        <f t="shared" si="2"/>
        <v>9260</v>
      </c>
      <c r="K32" s="1068">
        <f t="shared" si="3"/>
        <v>100</v>
      </c>
      <c r="L32" s="385"/>
      <c r="M32" s="405">
        <v>4434</v>
      </c>
      <c r="N32" s="479">
        <v>6551</v>
      </c>
      <c r="O32" s="1069">
        <v>9260</v>
      </c>
    </row>
    <row r="33" spans="1:15" s="1017" customFormat="1" x14ac:dyDescent="0.2">
      <c r="A33" s="799" t="s">
        <v>832</v>
      </c>
      <c r="B33" s="1064" t="s">
        <v>833</v>
      </c>
      <c r="C33" s="404">
        <v>3022</v>
      </c>
      <c r="D33" s="1081">
        <v>3513</v>
      </c>
      <c r="E33" s="1082">
        <v>3513</v>
      </c>
      <c r="F33" s="921">
        <v>788</v>
      </c>
      <c r="G33" s="1066">
        <f t="shared" si="4"/>
        <v>886</v>
      </c>
      <c r="H33" s="1066">
        <f t="shared" si="5"/>
        <v>791</v>
      </c>
      <c r="I33" s="400">
        <f t="shared" si="5"/>
        <v>1119</v>
      </c>
      <c r="J33" s="1067">
        <f t="shared" si="2"/>
        <v>3584</v>
      </c>
      <c r="K33" s="1068">
        <f t="shared" si="3"/>
        <v>102.02106461713636</v>
      </c>
      <c r="L33" s="385"/>
      <c r="M33" s="405">
        <v>1674</v>
      </c>
      <c r="N33" s="479">
        <v>2465</v>
      </c>
      <c r="O33" s="1069">
        <v>3584</v>
      </c>
    </row>
    <row r="34" spans="1:15" s="1017" customFormat="1" x14ac:dyDescent="0.2">
      <c r="A34" s="799" t="s">
        <v>834</v>
      </c>
      <c r="B34" s="1064">
        <v>557</v>
      </c>
      <c r="C34" s="404">
        <v>0</v>
      </c>
      <c r="D34" s="1081">
        <v>0</v>
      </c>
      <c r="E34" s="1082">
        <v>0</v>
      </c>
      <c r="F34" s="921">
        <v>0</v>
      </c>
      <c r="G34" s="1066">
        <f t="shared" si="4"/>
        <v>0</v>
      </c>
      <c r="H34" s="1066">
        <f t="shared" si="5"/>
        <v>0</v>
      </c>
      <c r="I34" s="400">
        <f t="shared" si="5"/>
        <v>0</v>
      </c>
      <c r="J34" s="1067">
        <f t="shared" si="2"/>
        <v>0</v>
      </c>
      <c r="K34" s="1068" t="str">
        <f>IF(E34=0,"x",(J34/E34)*100)</f>
        <v>x</v>
      </c>
      <c r="L34" s="385"/>
      <c r="M34" s="405">
        <v>0</v>
      </c>
      <c r="N34" s="479">
        <v>0</v>
      </c>
      <c r="O34" s="1069">
        <v>0</v>
      </c>
    </row>
    <row r="35" spans="1:15" s="1017" customFormat="1" x14ac:dyDescent="0.2">
      <c r="A35" s="799" t="s">
        <v>835</v>
      </c>
      <c r="B35" s="1064">
        <v>551</v>
      </c>
      <c r="C35" s="404">
        <v>24</v>
      </c>
      <c r="D35" s="1081">
        <v>24</v>
      </c>
      <c r="E35" s="1082">
        <v>24</v>
      </c>
      <c r="F35" s="921">
        <v>6</v>
      </c>
      <c r="G35" s="1066">
        <f t="shared" si="4"/>
        <v>6</v>
      </c>
      <c r="H35" s="1066">
        <f t="shared" si="5"/>
        <v>6</v>
      </c>
      <c r="I35" s="400">
        <f t="shared" si="5"/>
        <v>6</v>
      </c>
      <c r="J35" s="1067">
        <f t="shared" si="2"/>
        <v>24</v>
      </c>
      <c r="K35" s="1068">
        <f t="shared" si="3"/>
        <v>100</v>
      </c>
      <c r="L35" s="385"/>
      <c r="M35" s="405">
        <v>12</v>
      </c>
      <c r="N35" s="479">
        <v>18</v>
      </c>
      <c r="O35" s="1069">
        <v>24</v>
      </c>
    </row>
    <row r="36" spans="1:15" s="1017" customFormat="1" ht="13.5" thickBot="1" x14ac:dyDescent="0.25">
      <c r="A36" s="765" t="s">
        <v>836</v>
      </c>
      <c r="B36" s="1083" t="s">
        <v>837</v>
      </c>
      <c r="C36" s="1049">
        <v>969</v>
      </c>
      <c r="D36" s="1084">
        <v>360</v>
      </c>
      <c r="E36" s="1085">
        <v>1047</v>
      </c>
      <c r="F36" s="941">
        <v>21</v>
      </c>
      <c r="G36" s="1066">
        <f t="shared" si="4"/>
        <v>325</v>
      </c>
      <c r="H36" s="1066">
        <f t="shared" si="5"/>
        <v>504</v>
      </c>
      <c r="I36" s="400">
        <f t="shared" si="5"/>
        <v>281</v>
      </c>
      <c r="J36" s="1075">
        <f t="shared" si="2"/>
        <v>1131</v>
      </c>
      <c r="K36" s="1076">
        <f t="shared" si="3"/>
        <v>108.02292263610316</v>
      </c>
      <c r="L36" s="385"/>
      <c r="M36" s="412">
        <v>346</v>
      </c>
      <c r="N36" s="482">
        <v>850</v>
      </c>
      <c r="O36" s="1086">
        <v>1131</v>
      </c>
    </row>
    <row r="37" spans="1:15" s="1017" customFormat="1" ht="13.5" thickBot="1" x14ac:dyDescent="0.25">
      <c r="A37" s="808" t="s">
        <v>838</v>
      </c>
      <c r="B37" s="943"/>
      <c r="C37" s="548">
        <f t="shared" ref="C37:I37" si="6">SUM(C27:C36)</f>
        <v>15589</v>
      </c>
      <c r="D37" s="1087">
        <f t="shared" si="6"/>
        <v>17553</v>
      </c>
      <c r="E37" s="1088">
        <f t="shared" ref="E37" si="7">SUM(E27:E36)</f>
        <v>17863</v>
      </c>
      <c r="F37" s="548">
        <f t="shared" si="6"/>
        <v>3828</v>
      </c>
      <c r="G37" s="548">
        <f t="shared" si="6"/>
        <v>4432</v>
      </c>
      <c r="H37" s="548">
        <f t="shared" si="6"/>
        <v>4197</v>
      </c>
      <c r="I37" s="902">
        <f t="shared" si="6"/>
        <v>5607</v>
      </c>
      <c r="J37" s="1089">
        <f t="shared" si="2"/>
        <v>18064</v>
      </c>
      <c r="K37" s="1090">
        <f t="shared" si="3"/>
        <v>101.12523092425685</v>
      </c>
      <c r="L37" s="385"/>
      <c r="M37" s="902">
        <f>SUM(M27:M36)</f>
        <v>8260</v>
      </c>
      <c r="N37" s="903">
        <f>SUM(N27:N36)</f>
        <v>12457</v>
      </c>
      <c r="O37" s="903">
        <f>SUM(O27:O36)</f>
        <v>18064</v>
      </c>
    </row>
    <row r="38" spans="1:15" s="1017" customFormat="1" x14ac:dyDescent="0.2">
      <c r="A38" s="789" t="s">
        <v>839</v>
      </c>
      <c r="B38" s="1058">
        <v>601</v>
      </c>
      <c r="C38" s="392">
        <v>0</v>
      </c>
      <c r="D38" s="1078">
        <v>0</v>
      </c>
      <c r="E38" s="1079">
        <v>0</v>
      </c>
      <c r="F38" s="914">
        <v>0</v>
      </c>
      <c r="G38" s="1066">
        <f t="shared" si="4"/>
        <v>0</v>
      </c>
      <c r="H38" s="1066">
        <f t="shared" si="5"/>
        <v>0</v>
      </c>
      <c r="I38" s="400">
        <f t="shared" si="5"/>
        <v>0</v>
      </c>
      <c r="J38" s="1061">
        <f t="shared" si="2"/>
        <v>0</v>
      </c>
      <c r="K38" s="1062" t="str">
        <f>IF(E38=0,"x",(J38/E38)*100)</f>
        <v>x</v>
      </c>
      <c r="L38" s="385"/>
      <c r="M38" s="393">
        <v>0</v>
      </c>
      <c r="N38" s="478">
        <v>0</v>
      </c>
      <c r="O38" s="1080">
        <v>0</v>
      </c>
    </row>
    <row r="39" spans="1:15" s="1017" customFormat="1" x14ac:dyDescent="0.2">
      <c r="A39" s="799" t="s">
        <v>840</v>
      </c>
      <c r="B39" s="1064">
        <v>602</v>
      </c>
      <c r="C39" s="404">
        <v>505</v>
      </c>
      <c r="D39" s="1081">
        <v>516</v>
      </c>
      <c r="E39" s="1082">
        <v>377</v>
      </c>
      <c r="F39" s="921">
        <v>146</v>
      </c>
      <c r="G39" s="1066">
        <f t="shared" si="4"/>
        <v>106</v>
      </c>
      <c r="H39" s="1066">
        <f t="shared" si="5"/>
        <v>109</v>
      </c>
      <c r="I39" s="400">
        <f t="shared" si="5"/>
        <v>153</v>
      </c>
      <c r="J39" s="1067">
        <f t="shared" si="2"/>
        <v>514</v>
      </c>
      <c r="K39" s="1068">
        <f t="shared" si="3"/>
        <v>136.33952254641909</v>
      </c>
      <c r="L39" s="385"/>
      <c r="M39" s="405">
        <v>252</v>
      </c>
      <c r="N39" s="479">
        <v>361</v>
      </c>
      <c r="O39" s="1069">
        <v>514</v>
      </c>
    </row>
    <row r="40" spans="1:15" s="1017" customFormat="1" x14ac:dyDescent="0.2">
      <c r="A40" s="799" t="s">
        <v>841</v>
      </c>
      <c r="B40" s="1064">
        <v>604</v>
      </c>
      <c r="C40" s="404">
        <v>0</v>
      </c>
      <c r="D40" s="1081">
        <v>0</v>
      </c>
      <c r="E40" s="1082">
        <v>0</v>
      </c>
      <c r="F40" s="921">
        <v>0</v>
      </c>
      <c r="G40" s="1066">
        <f t="shared" si="4"/>
        <v>0</v>
      </c>
      <c r="H40" s="1066">
        <f t="shared" si="5"/>
        <v>0</v>
      </c>
      <c r="I40" s="400">
        <f t="shared" si="5"/>
        <v>0</v>
      </c>
      <c r="J40" s="1067">
        <f t="shared" si="2"/>
        <v>0</v>
      </c>
      <c r="K40" s="1068" t="str">
        <f>IF(E40=0,"x",(J40/E40)*100)</f>
        <v>x</v>
      </c>
      <c r="L40" s="385"/>
      <c r="M40" s="405">
        <v>0</v>
      </c>
      <c r="N40" s="479">
        <v>0</v>
      </c>
      <c r="O40" s="1069">
        <v>0</v>
      </c>
    </row>
    <row r="41" spans="1:15" s="1017" customFormat="1" x14ac:dyDescent="0.2">
      <c r="A41" s="799" t="s">
        <v>842</v>
      </c>
      <c r="B41" s="1064" t="s">
        <v>843</v>
      </c>
      <c r="C41" s="404">
        <v>14873</v>
      </c>
      <c r="D41" s="1081">
        <v>16687</v>
      </c>
      <c r="E41" s="1082">
        <v>16997</v>
      </c>
      <c r="F41" s="921">
        <v>4172</v>
      </c>
      <c r="G41" s="1066">
        <f t="shared" si="4"/>
        <v>4172</v>
      </c>
      <c r="H41" s="1066">
        <f t="shared" si="5"/>
        <v>4431</v>
      </c>
      <c r="I41" s="400">
        <f t="shared" si="5"/>
        <v>4222</v>
      </c>
      <c r="J41" s="1067">
        <f t="shared" si="2"/>
        <v>16997</v>
      </c>
      <c r="K41" s="1068">
        <f t="shared" si="3"/>
        <v>100</v>
      </c>
      <c r="L41" s="385"/>
      <c r="M41" s="405">
        <v>8344</v>
      </c>
      <c r="N41" s="479">
        <v>12775</v>
      </c>
      <c r="O41" s="1069">
        <v>16997</v>
      </c>
    </row>
    <row r="42" spans="1:15" s="1017" customFormat="1" ht="13.5" thickBot="1" x14ac:dyDescent="0.25">
      <c r="A42" s="765" t="s">
        <v>844</v>
      </c>
      <c r="B42" s="1083" t="s">
        <v>845</v>
      </c>
      <c r="C42" s="1049">
        <v>504</v>
      </c>
      <c r="D42" s="1084">
        <v>350</v>
      </c>
      <c r="E42" s="1085">
        <v>489</v>
      </c>
      <c r="F42" s="941">
        <v>64</v>
      </c>
      <c r="G42" s="1074">
        <f t="shared" si="4"/>
        <v>368</v>
      </c>
      <c r="H42" s="1074">
        <f t="shared" si="5"/>
        <v>57</v>
      </c>
      <c r="I42" s="414">
        <f t="shared" si="5"/>
        <v>115</v>
      </c>
      <c r="J42" s="1075">
        <f t="shared" si="2"/>
        <v>604</v>
      </c>
      <c r="K42" s="1076">
        <f t="shared" si="3"/>
        <v>123.51738241308794</v>
      </c>
      <c r="L42" s="385"/>
      <c r="M42" s="412">
        <v>432</v>
      </c>
      <c r="N42" s="482">
        <v>489</v>
      </c>
      <c r="O42" s="1086">
        <v>604</v>
      </c>
    </row>
    <row r="43" spans="1:15" s="1017" customFormat="1" ht="13.5" thickBot="1" x14ac:dyDescent="0.25">
      <c r="A43" s="808" t="s">
        <v>846</v>
      </c>
      <c r="B43" s="943" t="s">
        <v>805</v>
      </c>
      <c r="C43" s="548">
        <f t="shared" ref="C43:I43" si="8">SUM(C38:C42)</f>
        <v>15882</v>
      </c>
      <c r="D43" s="1087">
        <f t="shared" si="8"/>
        <v>17553</v>
      </c>
      <c r="E43" s="1088">
        <f t="shared" ref="E43" si="9">SUM(E38:E42)</f>
        <v>17863</v>
      </c>
      <c r="F43" s="1052">
        <f t="shared" si="8"/>
        <v>4382</v>
      </c>
      <c r="G43" s="954">
        <f t="shared" si="8"/>
        <v>4646</v>
      </c>
      <c r="H43" s="955">
        <f t="shared" si="8"/>
        <v>4597</v>
      </c>
      <c r="I43" s="902">
        <f t="shared" si="8"/>
        <v>4490</v>
      </c>
      <c r="J43" s="1091">
        <f t="shared" si="2"/>
        <v>18115</v>
      </c>
      <c r="K43" s="1090">
        <f t="shared" si="3"/>
        <v>101.41073727817276</v>
      </c>
      <c r="L43" s="385"/>
      <c r="M43" s="1052">
        <f>SUM(M38:M42)</f>
        <v>9028</v>
      </c>
      <c r="N43" s="1053">
        <f>SUM(N38:N42)</f>
        <v>13625</v>
      </c>
      <c r="O43" s="1052">
        <f>SUM(O38:O42)</f>
        <v>18115</v>
      </c>
    </row>
    <row r="44" spans="1:15" s="1070" customFormat="1" ht="5.25" customHeight="1" thickBot="1" x14ac:dyDescent="0.25">
      <c r="A44" s="360"/>
      <c r="B44" s="1092"/>
      <c r="C44" s="1093"/>
      <c r="D44" s="1094"/>
      <c r="E44" s="1094"/>
      <c r="F44" s="494"/>
      <c r="G44" s="489"/>
      <c r="H44" s="490"/>
      <c r="I44" s="489"/>
      <c r="J44" s="1095"/>
      <c r="K44" s="1096"/>
      <c r="L44" s="493"/>
      <c r="M44" s="494"/>
      <c r="N44" s="1097"/>
      <c r="O44" s="1097"/>
    </row>
    <row r="45" spans="1:15" s="1017" customFormat="1" ht="13.5" thickBot="1" x14ac:dyDescent="0.25">
      <c r="A45" s="1098" t="s">
        <v>847</v>
      </c>
      <c r="B45" s="943" t="s">
        <v>805</v>
      </c>
      <c r="C45" s="1052">
        <f t="shared" ref="C45:I45" si="10">C43-C41</f>
        <v>1009</v>
      </c>
      <c r="D45" s="1091">
        <f t="shared" si="10"/>
        <v>866</v>
      </c>
      <c r="E45" s="1091">
        <f t="shared" si="10"/>
        <v>866</v>
      </c>
      <c r="F45" s="1052">
        <f t="shared" si="10"/>
        <v>210</v>
      </c>
      <c r="G45" s="1089">
        <f t="shared" si="10"/>
        <v>474</v>
      </c>
      <c r="H45" s="1052">
        <f t="shared" si="10"/>
        <v>166</v>
      </c>
      <c r="I45" s="1053">
        <f t="shared" si="10"/>
        <v>268</v>
      </c>
      <c r="J45" s="1099">
        <f t="shared" si="2"/>
        <v>1118</v>
      </c>
      <c r="K45" s="1062">
        <f t="shared" si="3"/>
        <v>129.09930715935334</v>
      </c>
      <c r="L45" s="385"/>
      <c r="M45" s="1052">
        <f>M43-M41</f>
        <v>684</v>
      </c>
      <c r="N45" s="1053">
        <f>N43-N41</f>
        <v>850</v>
      </c>
      <c r="O45" s="1052">
        <f>O43-O41</f>
        <v>1118</v>
      </c>
    </row>
    <row r="46" spans="1:15" s="1017" customFormat="1" ht="13.5" thickBot="1" x14ac:dyDescent="0.25">
      <c r="A46" s="808" t="s">
        <v>848</v>
      </c>
      <c r="B46" s="943" t="s">
        <v>805</v>
      </c>
      <c r="C46" s="1052">
        <f t="shared" ref="C46:I46" si="11">C43-C37</f>
        <v>293</v>
      </c>
      <c r="D46" s="1091">
        <f t="shared" si="11"/>
        <v>0</v>
      </c>
      <c r="E46" s="1091">
        <f t="shared" si="11"/>
        <v>0</v>
      </c>
      <c r="F46" s="1052">
        <f t="shared" si="11"/>
        <v>554</v>
      </c>
      <c r="G46" s="1089">
        <f t="shared" si="11"/>
        <v>214</v>
      </c>
      <c r="H46" s="1052">
        <f t="shared" si="11"/>
        <v>400</v>
      </c>
      <c r="I46" s="1053">
        <f t="shared" si="11"/>
        <v>-1117</v>
      </c>
      <c r="J46" s="1099">
        <f t="shared" si="2"/>
        <v>51</v>
      </c>
      <c r="K46" s="1062" t="str">
        <f>IF(E46=0,"x",(J46/E46)*100)</f>
        <v>x</v>
      </c>
      <c r="L46" s="385"/>
      <c r="M46" s="1052">
        <f>M43-M37</f>
        <v>768</v>
      </c>
      <c r="N46" s="1053">
        <f>N43-N37</f>
        <v>1168</v>
      </c>
      <c r="O46" s="1052">
        <f>O43-O37</f>
        <v>51</v>
      </c>
    </row>
    <row r="47" spans="1:15" s="1017" customFormat="1" ht="13.5" thickBot="1" x14ac:dyDescent="0.25">
      <c r="A47" s="1100" t="s">
        <v>849</v>
      </c>
      <c r="B47" s="1101" t="s">
        <v>805</v>
      </c>
      <c r="C47" s="1052">
        <f t="shared" ref="C47:I47" si="12">C46-C41</f>
        <v>-14580</v>
      </c>
      <c r="D47" s="1091">
        <f t="shared" si="12"/>
        <v>-16687</v>
      </c>
      <c r="E47" s="1091">
        <f t="shared" si="12"/>
        <v>-16997</v>
      </c>
      <c r="F47" s="1052">
        <f t="shared" si="12"/>
        <v>-3618</v>
      </c>
      <c r="G47" s="1089">
        <f t="shared" si="12"/>
        <v>-3958</v>
      </c>
      <c r="H47" s="1052">
        <f t="shared" si="12"/>
        <v>-4031</v>
      </c>
      <c r="I47" s="1053">
        <f t="shared" si="12"/>
        <v>-5339</v>
      </c>
      <c r="J47" s="1099">
        <f t="shared" si="2"/>
        <v>-16946</v>
      </c>
      <c r="K47" s="1090">
        <f t="shared" si="3"/>
        <v>99.69994704947932</v>
      </c>
      <c r="L47" s="385"/>
      <c r="M47" s="1052">
        <f>M46-M41</f>
        <v>-7576</v>
      </c>
      <c r="N47" s="1053">
        <f>N46-N41</f>
        <v>-11607</v>
      </c>
      <c r="O47" s="1052">
        <f>O46-O41</f>
        <v>-16946</v>
      </c>
    </row>
    <row r="50" spans="1:10" ht="14.25" x14ac:dyDescent="0.2">
      <c r="A50" s="1102" t="s">
        <v>850</v>
      </c>
    </row>
    <row r="51" spans="1:10" s="1017" customFormat="1" ht="14.25" x14ac:dyDescent="0.2">
      <c r="A51" s="1103" t="s">
        <v>851</v>
      </c>
      <c r="B51" s="1104"/>
      <c r="E51" s="1105"/>
      <c r="F51" s="1105"/>
      <c r="G51" s="1105"/>
      <c r="H51" s="1105"/>
      <c r="I51" s="1105"/>
      <c r="J51" s="1105"/>
    </row>
    <row r="52" spans="1:10" s="1017" customFormat="1" ht="14.25" x14ac:dyDescent="0.2">
      <c r="A52" s="871" t="s">
        <v>852</v>
      </c>
      <c r="B52" s="1104"/>
      <c r="E52" s="1105"/>
      <c r="F52" s="1105"/>
      <c r="G52" s="1105"/>
      <c r="H52" s="1105"/>
      <c r="I52" s="1105"/>
      <c r="J52" s="1105"/>
    </row>
    <row r="53" spans="1:10" s="873" customFormat="1" ht="14.25" x14ac:dyDescent="0.2">
      <c r="A53" s="871" t="s">
        <v>853</v>
      </c>
      <c r="B53" s="872"/>
      <c r="E53" s="874"/>
      <c r="F53" s="874"/>
      <c r="G53" s="874"/>
      <c r="H53" s="874"/>
      <c r="I53" s="874"/>
      <c r="J53" s="874"/>
    </row>
    <row r="56" spans="1:10" x14ac:dyDescent="0.2">
      <c r="A56" s="738" t="s">
        <v>882</v>
      </c>
    </row>
    <row r="58" spans="1:10" x14ac:dyDescent="0.2">
      <c r="A58" s="738" t="s">
        <v>883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738" customWidth="1"/>
    <col min="2" max="2" width="7.28515625" style="739" customWidth="1"/>
    <col min="3" max="4" width="11.5703125" style="737" customWidth="1"/>
    <col min="5" max="5" width="11.5703125" style="740" customWidth="1"/>
    <col min="6" max="6" width="11.42578125" style="740" customWidth="1"/>
    <col min="7" max="7" width="9.85546875" style="740" customWidth="1"/>
    <col min="8" max="8" width="9.140625" style="740" customWidth="1"/>
    <col min="9" max="9" width="9.28515625" style="740" customWidth="1"/>
    <col min="10" max="10" width="9.140625" style="740" customWidth="1"/>
    <col min="11" max="11" width="12" style="737" customWidth="1"/>
    <col min="12" max="12" width="8.7109375" style="737"/>
    <col min="13" max="13" width="11.85546875" style="737" customWidth="1"/>
    <col min="14" max="14" width="12.5703125" style="737" customWidth="1"/>
    <col min="15" max="15" width="11.85546875" style="737" customWidth="1"/>
    <col min="16" max="16" width="12" style="737" customWidth="1"/>
    <col min="17" max="16384" width="8.7109375" style="737"/>
  </cols>
  <sheetData>
    <row r="1" spans="1:16" ht="24" customHeight="1" x14ac:dyDescent="0.35">
      <c r="A1" s="1626"/>
      <c r="B1" s="1627"/>
      <c r="C1" s="1627"/>
      <c r="D1" s="1627"/>
      <c r="E1" s="1627"/>
      <c r="F1" s="1627"/>
      <c r="G1" s="1627"/>
      <c r="H1" s="1627"/>
      <c r="I1" s="1627"/>
      <c r="J1" s="1627"/>
      <c r="K1" s="1627"/>
      <c r="L1" s="1627"/>
      <c r="M1" s="1627"/>
      <c r="N1" s="1627"/>
      <c r="O1" s="1627"/>
      <c r="P1" s="736"/>
    </row>
    <row r="2" spans="1:16" x14ac:dyDescent="0.2">
      <c r="O2" s="741"/>
    </row>
    <row r="3" spans="1:16" ht="18.75" x14ac:dyDescent="0.3">
      <c r="A3" s="742" t="s">
        <v>781</v>
      </c>
      <c r="F3" s="510"/>
      <c r="G3" s="510"/>
    </row>
    <row r="4" spans="1:16" ht="21.75" customHeight="1" x14ac:dyDescent="0.25">
      <c r="A4" s="743"/>
      <c r="F4" s="510"/>
      <c r="G4" s="510"/>
    </row>
    <row r="5" spans="1:16" x14ac:dyDescent="0.2">
      <c r="A5" s="744"/>
      <c r="F5" s="510"/>
      <c r="G5" s="510"/>
    </row>
    <row r="6" spans="1:16" ht="6" customHeight="1" x14ac:dyDescent="0.2">
      <c r="F6" s="510"/>
      <c r="G6" s="510"/>
    </row>
    <row r="7" spans="1:16" s="598" customFormat="1" ht="24.75" customHeight="1" x14ac:dyDescent="0.2">
      <c r="A7" s="1106" t="s">
        <v>782</v>
      </c>
      <c r="B7" s="1107"/>
      <c r="C7" s="1628" t="s">
        <v>884</v>
      </c>
      <c r="D7" s="1628"/>
      <c r="E7" s="1628"/>
      <c r="F7" s="1628"/>
      <c r="G7" s="1629"/>
      <c r="H7" s="1629"/>
      <c r="I7" s="1629"/>
      <c r="J7" s="1629"/>
      <c r="K7" s="1629"/>
      <c r="O7" s="1108"/>
    </row>
    <row r="8" spans="1:16" ht="23.25" customHeight="1" thickBot="1" x14ac:dyDescent="0.25">
      <c r="A8" s="744" t="s">
        <v>784</v>
      </c>
      <c r="F8" s="510"/>
      <c r="G8" s="510"/>
    </row>
    <row r="9" spans="1:16" ht="13.5" thickBot="1" x14ac:dyDescent="0.25">
      <c r="A9" s="876"/>
      <c r="B9" s="748"/>
      <c r="C9" s="749" t="s">
        <v>0</v>
      </c>
      <c r="D9" s="1109" t="s">
        <v>787</v>
      </c>
      <c r="E9" s="1110" t="s">
        <v>788</v>
      </c>
      <c r="F9" s="1630" t="s">
        <v>789</v>
      </c>
      <c r="G9" s="1613"/>
      <c r="H9" s="1613"/>
      <c r="I9" s="1614"/>
      <c r="J9" s="1111" t="s">
        <v>790</v>
      </c>
      <c r="K9" s="1112" t="s">
        <v>791</v>
      </c>
      <c r="M9" s="748" t="s">
        <v>792</v>
      </c>
      <c r="N9" s="748" t="s">
        <v>793</v>
      </c>
      <c r="O9" s="748" t="s">
        <v>792</v>
      </c>
    </row>
    <row r="10" spans="1:16" ht="13.5" thickBot="1" x14ac:dyDescent="0.25">
      <c r="A10" s="754" t="s">
        <v>785</v>
      </c>
      <c r="B10" s="755" t="s">
        <v>867</v>
      </c>
      <c r="C10" s="756" t="s">
        <v>794</v>
      </c>
      <c r="D10" s="1113">
        <v>2023</v>
      </c>
      <c r="E10" s="1114">
        <v>2023</v>
      </c>
      <c r="F10" s="1022" t="s">
        <v>795</v>
      </c>
      <c r="G10" s="760" t="s">
        <v>796</v>
      </c>
      <c r="H10" s="760" t="s">
        <v>797</v>
      </c>
      <c r="I10" s="761" t="s">
        <v>798</v>
      </c>
      <c r="J10" s="1115" t="s">
        <v>799</v>
      </c>
      <c r="K10" s="1116" t="s">
        <v>800</v>
      </c>
      <c r="M10" s="764" t="s">
        <v>801</v>
      </c>
      <c r="N10" s="755" t="s">
        <v>802</v>
      </c>
      <c r="O10" s="755" t="s">
        <v>803</v>
      </c>
    </row>
    <row r="11" spans="1:16" x14ac:dyDescent="0.2">
      <c r="A11" s="765" t="s">
        <v>804</v>
      </c>
      <c r="B11" s="766"/>
      <c r="C11" s="1117">
        <v>32</v>
      </c>
      <c r="D11" s="768">
        <v>34</v>
      </c>
      <c r="E11" s="769">
        <v>34</v>
      </c>
      <c r="F11" s="770">
        <v>37</v>
      </c>
      <c r="G11" s="771">
        <f t="shared" ref="G11:H23" si="0">M11</f>
        <v>35</v>
      </c>
      <c r="H11" s="772">
        <f t="shared" si="0"/>
        <v>34</v>
      </c>
      <c r="I11" s="773">
        <f>O11</f>
        <v>34</v>
      </c>
      <c r="J11" s="1118" t="s">
        <v>805</v>
      </c>
      <c r="K11" s="1119" t="s">
        <v>805</v>
      </c>
      <c r="L11" s="969"/>
      <c r="M11" s="776">
        <v>35</v>
      </c>
      <c r="N11" s="777">
        <v>34</v>
      </c>
      <c r="O11" s="1120">
        <v>34</v>
      </c>
    </row>
    <row r="12" spans="1:16" ht="13.5" thickBot="1" x14ac:dyDescent="0.25">
      <c r="A12" s="779" t="s">
        <v>806</v>
      </c>
      <c r="B12" s="780"/>
      <c r="C12" s="782">
        <v>32.56</v>
      </c>
      <c r="D12" s="781">
        <v>34</v>
      </c>
      <c r="E12" s="782">
        <v>34</v>
      </c>
      <c r="F12" s="783">
        <v>37</v>
      </c>
      <c r="G12" s="784">
        <f t="shared" si="0"/>
        <v>34</v>
      </c>
      <c r="H12" s="785">
        <f t="shared" si="0"/>
        <v>34</v>
      </c>
      <c r="I12" s="784">
        <f>O12</f>
        <v>33.909999999999997</v>
      </c>
      <c r="J12" s="383"/>
      <c r="K12" s="1121" t="s">
        <v>805</v>
      </c>
      <c r="L12" s="969"/>
      <c r="M12" s="1122">
        <v>34</v>
      </c>
      <c r="N12" s="1123">
        <v>34</v>
      </c>
      <c r="O12" s="1124">
        <v>33.909999999999997</v>
      </c>
    </row>
    <row r="13" spans="1:16" x14ac:dyDescent="0.2">
      <c r="A13" s="789" t="s">
        <v>885</v>
      </c>
      <c r="B13" s="790" t="s">
        <v>808</v>
      </c>
      <c r="C13" s="797">
        <v>24021</v>
      </c>
      <c r="D13" s="477" t="s">
        <v>805</v>
      </c>
      <c r="E13" s="477" t="s">
        <v>805</v>
      </c>
      <c r="F13" s="792">
        <v>24049</v>
      </c>
      <c r="G13" s="793">
        <f t="shared" si="0"/>
        <v>24125</v>
      </c>
      <c r="H13" s="794">
        <f t="shared" si="0"/>
        <v>24936</v>
      </c>
      <c r="I13" s="793">
        <f>O13-N13</f>
        <v>-1784</v>
      </c>
      <c r="J13" s="1125" t="s">
        <v>805</v>
      </c>
      <c r="K13" s="1126" t="s">
        <v>805</v>
      </c>
      <c r="L13" s="969"/>
      <c r="M13" s="796">
        <v>24125</v>
      </c>
      <c r="N13" s="797">
        <v>24936</v>
      </c>
      <c r="O13" s="1127">
        <v>23152</v>
      </c>
    </row>
    <row r="14" spans="1:16" x14ac:dyDescent="0.2">
      <c r="A14" s="799" t="s">
        <v>886</v>
      </c>
      <c r="B14" s="790" t="s">
        <v>810</v>
      </c>
      <c r="C14" s="797">
        <v>18096</v>
      </c>
      <c r="D14" s="469" t="s">
        <v>805</v>
      </c>
      <c r="E14" s="469" t="s">
        <v>805</v>
      </c>
      <c r="F14" s="800">
        <v>18388</v>
      </c>
      <c r="G14" s="793">
        <f t="shared" si="0"/>
        <v>18658</v>
      </c>
      <c r="H14" s="794">
        <f t="shared" si="0"/>
        <v>19131</v>
      </c>
      <c r="I14" s="793">
        <f t="shared" ref="I14:I23" si="1">O14-N14</f>
        <v>37</v>
      </c>
      <c r="J14" s="1125" t="s">
        <v>805</v>
      </c>
      <c r="K14" s="1126" t="s">
        <v>805</v>
      </c>
      <c r="L14" s="969"/>
      <c r="M14" s="800">
        <v>18658</v>
      </c>
      <c r="N14" s="797">
        <v>19131</v>
      </c>
      <c r="O14" s="1127">
        <v>19168</v>
      </c>
    </row>
    <row r="15" spans="1:16" x14ac:dyDescent="0.2">
      <c r="A15" s="799" t="s">
        <v>811</v>
      </c>
      <c r="B15" s="790" t="s">
        <v>812</v>
      </c>
      <c r="C15" s="797">
        <v>143</v>
      </c>
      <c r="D15" s="469" t="s">
        <v>805</v>
      </c>
      <c r="E15" s="469" t="s">
        <v>805</v>
      </c>
      <c r="F15" s="800">
        <v>126</v>
      </c>
      <c r="G15" s="793">
        <f t="shared" si="0"/>
        <v>124</v>
      </c>
      <c r="H15" s="794">
        <f t="shared" si="0"/>
        <v>129</v>
      </c>
      <c r="I15" s="793">
        <f t="shared" si="1"/>
        <v>-23</v>
      </c>
      <c r="J15" s="1125" t="s">
        <v>805</v>
      </c>
      <c r="K15" s="1126" t="s">
        <v>805</v>
      </c>
      <c r="L15" s="969"/>
      <c r="M15" s="800">
        <v>124</v>
      </c>
      <c r="N15" s="797">
        <v>129</v>
      </c>
      <c r="O15" s="1127">
        <v>106</v>
      </c>
    </row>
    <row r="16" spans="1:16" x14ac:dyDescent="0.2">
      <c r="A16" s="799" t="s">
        <v>813</v>
      </c>
      <c r="B16" s="790" t="s">
        <v>805</v>
      </c>
      <c r="C16" s="797">
        <v>9537</v>
      </c>
      <c r="D16" s="469" t="s">
        <v>805</v>
      </c>
      <c r="E16" s="469" t="s">
        <v>805</v>
      </c>
      <c r="F16" s="800">
        <v>30111</v>
      </c>
      <c r="G16" s="793">
        <f t="shared" si="0"/>
        <v>22690</v>
      </c>
      <c r="H16" s="794">
        <f t="shared" si="0"/>
        <v>16795</v>
      </c>
      <c r="I16" s="793">
        <f t="shared" si="1"/>
        <v>-8275</v>
      </c>
      <c r="J16" s="1125" t="s">
        <v>805</v>
      </c>
      <c r="K16" s="1126" t="s">
        <v>805</v>
      </c>
      <c r="L16" s="969"/>
      <c r="M16" s="800">
        <v>22690</v>
      </c>
      <c r="N16" s="797">
        <v>16795</v>
      </c>
      <c r="O16" s="1127">
        <v>8520</v>
      </c>
    </row>
    <row r="17" spans="1:15" ht="13.5" thickBot="1" x14ac:dyDescent="0.25">
      <c r="A17" s="765" t="s">
        <v>814</v>
      </c>
      <c r="B17" s="801" t="s">
        <v>815</v>
      </c>
      <c r="C17" s="806">
        <v>8262</v>
      </c>
      <c r="D17" s="471" t="s">
        <v>805</v>
      </c>
      <c r="E17" s="471" t="s">
        <v>805</v>
      </c>
      <c r="F17" s="803">
        <v>11190</v>
      </c>
      <c r="G17" s="793">
        <f t="shared" si="0"/>
        <v>11854</v>
      </c>
      <c r="H17" s="794">
        <f t="shared" si="0"/>
        <v>11624</v>
      </c>
      <c r="I17" s="793">
        <f t="shared" si="1"/>
        <v>1962</v>
      </c>
      <c r="J17" s="1128" t="s">
        <v>805</v>
      </c>
      <c r="K17" s="1119" t="s">
        <v>805</v>
      </c>
      <c r="L17" s="969"/>
      <c r="M17" s="805">
        <v>11854</v>
      </c>
      <c r="N17" s="806">
        <v>11624</v>
      </c>
      <c r="O17" s="1129">
        <v>13586</v>
      </c>
    </row>
    <row r="18" spans="1:15" ht="13.5" thickBot="1" x14ac:dyDescent="0.25">
      <c r="A18" s="953" t="s">
        <v>816</v>
      </c>
      <c r="B18" s="809"/>
      <c r="C18" s="422">
        <f>C13-C14+C15+C16+C17</f>
        <v>23867</v>
      </c>
      <c r="D18" s="422" t="s">
        <v>805</v>
      </c>
      <c r="E18" s="422" t="s">
        <v>805</v>
      </c>
      <c r="F18" s="423">
        <f>F13-F14+F15+F16+F17</f>
        <v>47088</v>
      </c>
      <c r="G18" s="423">
        <f>G13-G14+G15+G16+G17</f>
        <v>40135</v>
      </c>
      <c r="H18" s="423">
        <f>H13-H14+H15+H16+H17</f>
        <v>34353</v>
      </c>
      <c r="I18" s="423">
        <f>I13-I14+I15+I16+I17</f>
        <v>-8157</v>
      </c>
      <c r="J18" s="851" t="s">
        <v>805</v>
      </c>
      <c r="K18" s="1130" t="s">
        <v>805</v>
      </c>
      <c r="L18" s="969"/>
      <c r="M18" s="423">
        <f>M13-M14+M15+M16+M17</f>
        <v>40135</v>
      </c>
      <c r="N18" s="423">
        <f>N13-N14+N15+N16+N17</f>
        <v>34353</v>
      </c>
      <c r="O18" s="423">
        <f>O13-O14+O15+O16+O17</f>
        <v>26196</v>
      </c>
    </row>
    <row r="19" spans="1:15" x14ac:dyDescent="0.2">
      <c r="A19" s="765" t="s">
        <v>817</v>
      </c>
      <c r="B19" s="801">
        <v>401</v>
      </c>
      <c r="C19" s="806">
        <v>6065</v>
      </c>
      <c r="D19" s="477" t="s">
        <v>805</v>
      </c>
      <c r="E19" s="477" t="s">
        <v>805</v>
      </c>
      <c r="F19" s="803">
        <v>5788</v>
      </c>
      <c r="G19" s="793">
        <f t="shared" si="0"/>
        <v>5507</v>
      </c>
      <c r="H19" s="794">
        <f t="shared" si="0"/>
        <v>5945</v>
      </c>
      <c r="I19" s="793">
        <f t="shared" si="1"/>
        <v>-1822</v>
      </c>
      <c r="J19" s="1128" t="s">
        <v>805</v>
      </c>
      <c r="K19" s="1119" t="s">
        <v>805</v>
      </c>
      <c r="L19" s="969"/>
      <c r="M19" s="792">
        <v>5507</v>
      </c>
      <c r="N19" s="806">
        <v>5945</v>
      </c>
      <c r="O19" s="1129">
        <v>4123</v>
      </c>
    </row>
    <row r="20" spans="1:15" x14ac:dyDescent="0.2">
      <c r="A20" s="799" t="s">
        <v>818</v>
      </c>
      <c r="B20" s="790" t="s">
        <v>819</v>
      </c>
      <c r="C20" s="797">
        <v>4081</v>
      </c>
      <c r="D20" s="469" t="s">
        <v>805</v>
      </c>
      <c r="E20" s="469" t="s">
        <v>805</v>
      </c>
      <c r="F20" s="800">
        <v>4386</v>
      </c>
      <c r="G20" s="793">
        <f t="shared" si="0"/>
        <v>4844</v>
      </c>
      <c r="H20" s="794">
        <f t="shared" si="0"/>
        <v>3442</v>
      </c>
      <c r="I20" s="793">
        <f t="shared" si="1"/>
        <v>3218</v>
      </c>
      <c r="J20" s="1125" t="s">
        <v>805</v>
      </c>
      <c r="K20" s="1126" t="s">
        <v>805</v>
      </c>
      <c r="L20" s="969"/>
      <c r="M20" s="800">
        <v>4844</v>
      </c>
      <c r="N20" s="797">
        <v>3442</v>
      </c>
      <c r="O20" s="1127">
        <v>6660</v>
      </c>
    </row>
    <row r="21" spans="1:15" x14ac:dyDescent="0.2">
      <c r="A21" s="799" t="s">
        <v>820</v>
      </c>
      <c r="B21" s="790" t="s">
        <v>805</v>
      </c>
      <c r="C21" s="797">
        <v>0</v>
      </c>
      <c r="D21" s="469" t="s">
        <v>805</v>
      </c>
      <c r="E21" s="469" t="s">
        <v>805</v>
      </c>
      <c r="F21" s="800">
        <v>0</v>
      </c>
      <c r="G21" s="793">
        <f t="shared" si="0"/>
        <v>0</v>
      </c>
      <c r="H21" s="794">
        <f t="shared" si="0"/>
        <v>0</v>
      </c>
      <c r="I21" s="793">
        <f t="shared" si="1"/>
        <v>0</v>
      </c>
      <c r="J21" s="1125" t="s">
        <v>805</v>
      </c>
      <c r="K21" s="1126" t="s">
        <v>805</v>
      </c>
      <c r="L21" s="969"/>
      <c r="M21" s="800">
        <v>0</v>
      </c>
      <c r="N21" s="797">
        <v>0</v>
      </c>
      <c r="O21" s="1127">
        <v>0</v>
      </c>
    </row>
    <row r="22" spans="1:15" x14ac:dyDescent="0.2">
      <c r="A22" s="799" t="s">
        <v>821</v>
      </c>
      <c r="B22" s="790" t="s">
        <v>805</v>
      </c>
      <c r="C22" s="797">
        <v>13478</v>
      </c>
      <c r="D22" s="469" t="s">
        <v>805</v>
      </c>
      <c r="E22" s="469" t="s">
        <v>805</v>
      </c>
      <c r="F22" s="800">
        <v>32376</v>
      </c>
      <c r="G22" s="793">
        <f t="shared" si="0"/>
        <v>28283</v>
      </c>
      <c r="H22" s="794">
        <f t="shared" si="0"/>
        <v>19584</v>
      </c>
      <c r="I22" s="793">
        <f t="shared" si="1"/>
        <v>-4451</v>
      </c>
      <c r="J22" s="1125" t="s">
        <v>805</v>
      </c>
      <c r="K22" s="1126" t="s">
        <v>805</v>
      </c>
      <c r="L22" s="969"/>
      <c r="M22" s="800">
        <v>28283</v>
      </c>
      <c r="N22" s="797">
        <v>19584</v>
      </c>
      <c r="O22" s="1127">
        <v>15133</v>
      </c>
    </row>
    <row r="23" spans="1:15" ht="13.5" thickBot="1" x14ac:dyDescent="0.25">
      <c r="A23" s="779" t="s">
        <v>822</v>
      </c>
      <c r="B23" s="810" t="s">
        <v>805</v>
      </c>
      <c r="C23" s="815">
        <v>0</v>
      </c>
      <c r="D23" s="471" t="s">
        <v>805</v>
      </c>
      <c r="E23" s="471" t="s">
        <v>805</v>
      </c>
      <c r="F23" s="811">
        <v>0</v>
      </c>
      <c r="G23" s="812">
        <f t="shared" si="0"/>
        <v>0</v>
      </c>
      <c r="H23" s="813">
        <f t="shared" si="0"/>
        <v>0</v>
      </c>
      <c r="I23" s="812">
        <f t="shared" si="1"/>
        <v>0</v>
      </c>
      <c r="J23" s="1131" t="s">
        <v>805</v>
      </c>
      <c r="K23" s="1132" t="s">
        <v>805</v>
      </c>
      <c r="L23" s="969"/>
      <c r="M23" s="811">
        <v>0</v>
      </c>
      <c r="N23" s="815">
        <v>0</v>
      </c>
      <c r="O23" s="1133">
        <v>0</v>
      </c>
    </row>
    <row r="24" spans="1:15" x14ac:dyDescent="0.2">
      <c r="A24" s="817" t="s">
        <v>823</v>
      </c>
      <c r="B24" s="818" t="s">
        <v>805</v>
      </c>
      <c r="C24" s="796">
        <v>32420</v>
      </c>
      <c r="D24" s="820">
        <v>33821</v>
      </c>
      <c r="E24" s="821">
        <v>33821</v>
      </c>
      <c r="F24" s="820">
        <v>8754</v>
      </c>
      <c r="G24" s="820">
        <f>M24-F24</f>
        <v>8185</v>
      </c>
      <c r="H24" s="820">
        <f>N24-M24</f>
        <v>7579</v>
      </c>
      <c r="I24" s="822">
        <f>O24-N24</f>
        <v>9303</v>
      </c>
      <c r="J24" s="1134">
        <f t="shared" ref="J24:J47" si="2">SUM(F24:I24)</f>
        <v>33821</v>
      </c>
      <c r="K24" s="1135">
        <f t="shared" ref="K24:K47" si="3">(J24/E24)*100</f>
        <v>100</v>
      </c>
      <c r="L24" s="969"/>
      <c r="M24" s="865">
        <v>16939</v>
      </c>
      <c r="N24" s="824">
        <v>24518</v>
      </c>
      <c r="O24" s="861">
        <v>33821</v>
      </c>
    </row>
    <row r="25" spans="1:15" x14ac:dyDescent="0.2">
      <c r="A25" s="799" t="s">
        <v>824</v>
      </c>
      <c r="B25" s="790" t="s">
        <v>805</v>
      </c>
      <c r="C25" s="800">
        <v>2595</v>
      </c>
      <c r="D25" s="826">
        <v>0</v>
      </c>
      <c r="E25" s="827">
        <v>3000</v>
      </c>
      <c r="F25" s="826">
        <v>0</v>
      </c>
      <c r="G25" s="826">
        <f t="shared" ref="G25:G42" si="4">M25-F25</f>
        <v>0</v>
      </c>
      <c r="H25" s="826">
        <f t="shared" ref="H25:I42" si="5">N25-M25</f>
        <v>0</v>
      </c>
      <c r="I25" s="794">
        <f t="shared" si="5"/>
        <v>3000</v>
      </c>
      <c r="J25" s="1126">
        <f t="shared" si="2"/>
        <v>3000</v>
      </c>
      <c r="K25" s="1136">
        <f>IF(E25=0,"x",(J25/E25)*100)</f>
        <v>100</v>
      </c>
      <c r="L25" s="969"/>
      <c r="M25" s="795">
        <v>0</v>
      </c>
      <c r="N25" s="797">
        <v>0</v>
      </c>
      <c r="O25" s="1137">
        <v>3000</v>
      </c>
    </row>
    <row r="26" spans="1:15" ht="13.5" thickBot="1" x14ac:dyDescent="0.25">
      <c r="A26" s="779" t="s">
        <v>825</v>
      </c>
      <c r="B26" s="810">
        <v>672</v>
      </c>
      <c r="C26" s="805">
        <v>29825</v>
      </c>
      <c r="D26" s="831">
        <v>33821</v>
      </c>
      <c r="E26" s="832">
        <v>30821</v>
      </c>
      <c r="F26" s="833">
        <v>8754</v>
      </c>
      <c r="G26" s="831">
        <f t="shared" si="4"/>
        <v>8185</v>
      </c>
      <c r="H26" s="831">
        <f t="shared" si="5"/>
        <v>7579</v>
      </c>
      <c r="I26" s="834">
        <f t="shared" si="5"/>
        <v>6303</v>
      </c>
      <c r="J26" s="1121">
        <f t="shared" si="2"/>
        <v>30821</v>
      </c>
      <c r="K26" s="1138">
        <f t="shared" si="3"/>
        <v>100</v>
      </c>
      <c r="L26" s="969"/>
      <c r="M26" s="1139">
        <v>16939</v>
      </c>
      <c r="N26" s="836">
        <v>24518</v>
      </c>
      <c r="O26" s="1140">
        <v>30821</v>
      </c>
    </row>
    <row r="27" spans="1:15" x14ac:dyDescent="0.2">
      <c r="A27" s="789" t="s">
        <v>826</v>
      </c>
      <c r="B27" s="818">
        <v>501</v>
      </c>
      <c r="C27" s="792">
        <v>1882</v>
      </c>
      <c r="D27" s="838">
        <v>1680</v>
      </c>
      <c r="E27" s="839">
        <v>2090</v>
      </c>
      <c r="F27" s="838">
        <v>388</v>
      </c>
      <c r="G27" s="820">
        <f t="shared" si="4"/>
        <v>623</v>
      </c>
      <c r="H27" s="838">
        <f t="shared" si="5"/>
        <v>558</v>
      </c>
      <c r="I27" s="822">
        <f t="shared" si="5"/>
        <v>522</v>
      </c>
      <c r="J27" s="1134">
        <f t="shared" si="2"/>
        <v>2091</v>
      </c>
      <c r="K27" s="1135">
        <f t="shared" si="3"/>
        <v>100.04784688995217</v>
      </c>
      <c r="L27" s="969"/>
      <c r="M27" s="792">
        <v>1011</v>
      </c>
      <c r="N27" s="841">
        <v>1569</v>
      </c>
      <c r="O27" s="1141">
        <v>2091</v>
      </c>
    </row>
    <row r="28" spans="1:15" x14ac:dyDescent="0.2">
      <c r="A28" s="799" t="s">
        <v>827</v>
      </c>
      <c r="B28" s="790">
        <v>502</v>
      </c>
      <c r="C28" s="800">
        <v>13696</v>
      </c>
      <c r="D28" s="826">
        <v>17020</v>
      </c>
      <c r="E28" s="827">
        <v>13300</v>
      </c>
      <c r="F28" s="826">
        <v>3409</v>
      </c>
      <c r="G28" s="826">
        <f t="shared" si="4"/>
        <v>2521</v>
      </c>
      <c r="H28" s="826">
        <f t="shared" si="5"/>
        <v>1918</v>
      </c>
      <c r="I28" s="794">
        <f t="shared" si="5"/>
        <v>5409</v>
      </c>
      <c r="J28" s="1126">
        <f t="shared" si="2"/>
        <v>13257</v>
      </c>
      <c r="K28" s="1136">
        <f t="shared" si="3"/>
        <v>99.676691729323309</v>
      </c>
      <c r="L28" s="969"/>
      <c r="M28" s="800">
        <v>5930</v>
      </c>
      <c r="N28" s="797">
        <v>7848</v>
      </c>
      <c r="O28" s="1137">
        <v>13257</v>
      </c>
    </row>
    <row r="29" spans="1:15" x14ac:dyDescent="0.2">
      <c r="A29" s="799" t="s">
        <v>828</v>
      </c>
      <c r="B29" s="790">
        <v>504</v>
      </c>
      <c r="C29" s="800">
        <v>8</v>
      </c>
      <c r="D29" s="826">
        <v>0</v>
      </c>
      <c r="E29" s="827">
        <v>10</v>
      </c>
      <c r="F29" s="826">
        <v>0</v>
      </c>
      <c r="G29" s="826">
        <f t="shared" si="4"/>
        <v>3</v>
      </c>
      <c r="H29" s="826">
        <f t="shared" si="5"/>
        <v>0</v>
      </c>
      <c r="I29" s="794">
        <f t="shared" si="5"/>
        <v>7</v>
      </c>
      <c r="J29" s="1126">
        <f t="shared" si="2"/>
        <v>10</v>
      </c>
      <c r="K29" s="1136">
        <f>IF(E29=0,"x",(J29/E29)*100)</f>
        <v>100</v>
      </c>
      <c r="L29" s="969"/>
      <c r="M29" s="800">
        <v>3</v>
      </c>
      <c r="N29" s="797">
        <v>3</v>
      </c>
      <c r="O29" s="1137">
        <v>10</v>
      </c>
    </row>
    <row r="30" spans="1:15" x14ac:dyDescent="0.2">
      <c r="A30" s="799" t="s">
        <v>829</v>
      </c>
      <c r="B30" s="790">
        <v>511</v>
      </c>
      <c r="C30" s="800">
        <v>5511</v>
      </c>
      <c r="D30" s="826">
        <v>5900</v>
      </c>
      <c r="E30" s="827">
        <v>7650</v>
      </c>
      <c r="F30" s="826">
        <v>382</v>
      </c>
      <c r="G30" s="826">
        <f t="shared" si="4"/>
        <v>4326</v>
      </c>
      <c r="H30" s="826">
        <f t="shared" si="5"/>
        <v>1220</v>
      </c>
      <c r="I30" s="794">
        <f t="shared" si="5"/>
        <v>1694</v>
      </c>
      <c r="J30" s="1126">
        <f t="shared" si="2"/>
        <v>7622</v>
      </c>
      <c r="K30" s="1136">
        <f t="shared" si="3"/>
        <v>99.633986928104576</v>
      </c>
      <c r="L30" s="969"/>
      <c r="M30" s="800">
        <v>4708</v>
      </c>
      <c r="N30" s="797">
        <v>5928</v>
      </c>
      <c r="O30" s="1137">
        <v>7622</v>
      </c>
    </row>
    <row r="31" spans="1:15" x14ac:dyDescent="0.2">
      <c r="A31" s="799" t="s">
        <v>830</v>
      </c>
      <c r="B31" s="790">
        <v>518</v>
      </c>
      <c r="C31" s="800">
        <v>1794</v>
      </c>
      <c r="D31" s="826">
        <v>1665</v>
      </c>
      <c r="E31" s="827">
        <v>2100</v>
      </c>
      <c r="F31" s="826">
        <v>448</v>
      </c>
      <c r="G31" s="826">
        <f t="shared" si="4"/>
        <v>516</v>
      </c>
      <c r="H31" s="826">
        <f t="shared" si="5"/>
        <v>677</v>
      </c>
      <c r="I31" s="794">
        <f t="shared" si="5"/>
        <v>459</v>
      </c>
      <c r="J31" s="1126">
        <f t="shared" si="2"/>
        <v>2100</v>
      </c>
      <c r="K31" s="1136">
        <f t="shared" si="3"/>
        <v>100</v>
      </c>
      <c r="L31" s="969"/>
      <c r="M31" s="800">
        <v>964</v>
      </c>
      <c r="N31" s="797">
        <v>1641</v>
      </c>
      <c r="O31" s="1137">
        <v>2100</v>
      </c>
    </row>
    <row r="32" spans="1:15" x14ac:dyDescent="0.2">
      <c r="A32" s="799" t="s">
        <v>831</v>
      </c>
      <c r="B32" s="790">
        <v>521</v>
      </c>
      <c r="C32" s="800">
        <v>15053</v>
      </c>
      <c r="D32" s="826">
        <v>16852</v>
      </c>
      <c r="E32" s="827">
        <v>17242</v>
      </c>
      <c r="F32" s="826">
        <v>3599</v>
      </c>
      <c r="G32" s="826">
        <f t="shared" si="4"/>
        <v>3864</v>
      </c>
      <c r="H32" s="826">
        <f t="shared" si="5"/>
        <v>4217</v>
      </c>
      <c r="I32" s="794">
        <f t="shared" si="5"/>
        <v>5233</v>
      </c>
      <c r="J32" s="1126">
        <f t="shared" si="2"/>
        <v>16913</v>
      </c>
      <c r="K32" s="1136">
        <f t="shared" si="3"/>
        <v>98.091868692727061</v>
      </c>
      <c r="L32" s="969"/>
      <c r="M32" s="800">
        <v>7463</v>
      </c>
      <c r="N32" s="797">
        <v>11680</v>
      </c>
      <c r="O32" s="1137">
        <v>16913</v>
      </c>
    </row>
    <row r="33" spans="1:15" x14ac:dyDescent="0.2">
      <c r="A33" s="799" t="s">
        <v>832</v>
      </c>
      <c r="B33" s="790" t="s">
        <v>833</v>
      </c>
      <c r="C33" s="800">
        <v>5669</v>
      </c>
      <c r="D33" s="826">
        <v>5325</v>
      </c>
      <c r="E33" s="827">
        <v>6300</v>
      </c>
      <c r="F33" s="826">
        <v>1160</v>
      </c>
      <c r="G33" s="826">
        <f t="shared" si="4"/>
        <v>1226</v>
      </c>
      <c r="H33" s="826">
        <f t="shared" si="5"/>
        <v>2003</v>
      </c>
      <c r="I33" s="794">
        <f t="shared" si="5"/>
        <v>1911</v>
      </c>
      <c r="J33" s="1126">
        <f t="shared" si="2"/>
        <v>6300</v>
      </c>
      <c r="K33" s="1136">
        <f t="shared" si="3"/>
        <v>100</v>
      </c>
      <c r="L33" s="969"/>
      <c r="M33" s="800">
        <v>2386</v>
      </c>
      <c r="N33" s="797">
        <v>4389</v>
      </c>
      <c r="O33" s="1137">
        <v>6300</v>
      </c>
    </row>
    <row r="34" spans="1:15" x14ac:dyDescent="0.2">
      <c r="A34" s="799" t="s">
        <v>834</v>
      </c>
      <c r="B34" s="790">
        <v>557</v>
      </c>
      <c r="C34" s="800">
        <v>0</v>
      </c>
      <c r="D34" s="826">
        <v>0</v>
      </c>
      <c r="E34" s="827">
        <v>0</v>
      </c>
      <c r="F34" s="826">
        <v>0</v>
      </c>
      <c r="G34" s="826">
        <f t="shared" si="4"/>
        <v>0</v>
      </c>
      <c r="H34" s="826">
        <f t="shared" si="5"/>
        <v>0</v>
      </c>
      <c r="I34" s="794">
        <f t="shared" si="5"/>
        <v>0</v>
      </c>
      <c r="J34" s="1126">
        <f t="shared" si="2"/>
        <v>0</v>
      </c>
      <c r="K34" s="1136" t="str">
        <f>IF(E34=0,"x",(J34/E34)*100)</f>
        <v>x</v>
      </c>
      <c r="L34" s="969"/>
      <c r="M34" s="800">
        <v>0</v>
      </c>
      <c r="N34" s="797">
        <v>0</v>
      </c>
      <c r="O34" s="1137">
        <v>0</v>
      </c>
    </row>
    <row r="35" spans="1:15" x14ac:dyDescent="0.2">
      <c r="A35" s="799" t="s">
        <v>835</v>
      </c>
      <c r="B35" s="790">
        <v>551</v>
      </c>
      <c r="C35" s="800">
        <v>1077</v>
      </c>
      <c r="D35" s="826">
        <v>1101</v>
      </c>
      <c r="E35" s="827">
        <v>1150</v>
      </c>
      <c r="F35" s="826">
        <v>276</v>
      </c>
      <c r="G35" s="826">
        <f t="shared" si="4"/>
        <v>278</v>
      </c>
      <c r="H35" s="826">
        <f t="shared" si="5"/>
        <v>289</v>
      </c>
      <c r="I35" s="794">
        <f t="shared" si="5"/>
        <v>307</v>
      </c>
      <c r="J35" s="1126">
        <f t="shared" si="2"/>
        <v>1150</v>
      </c>
      <c r="K35" s="1136">
        <f t="shared" si="3"/>
        <v>100</v>
      </c>
      <c r="L35" s="969"/>
      <c r="M35" s="800">
        <v>554</v>
      </c>
      <c r="N35" s="797">
        <v>843</v>
      </c>
      <c r="O35" s="1137">
        <v>1150</v>
      </c>
    </row>
    <row r="36" spans="1:15" ht="13.5" thickBot="1" x14ac:dyDescent="0.25">
      <c r="A36" s="765" t="s">
        <v>836</v>
      </c>
      <c r="B36" s="843" t="s">
        <v>837</v>
      </c>
      <c r="C36" s="811">
        <v>291</v>
      </c>
      <c r="D36" s="844">
        <v>1453</v>
      </c>
      <c r="E36" s="845">
        <v>1200</v>
      </c>
      <c r="F36" s="846">
        <v>274</v>
      </c>
      <c r="G36" s="826">
        <f t="shared" si="4"/>
        <v>323</v>
      </c>
      <c r="H36" s="826">
        <f t="shared" si="5"/>
        <v>216</v>
      </c>
      <c r="I36" s="794">
        <f t="shared" si="5"/>
        <v>374</v>
      </c>
      <c r="J36" s="1121">
        <f t="shared" si="2"/>
        <v>1187</v>
      </c>
      <c r="K36" s="1138">
        <f t="shared" si="3"/>
        <v>98.916666666666657</v>
      </c>
      <c r="L36" s="969"/>
      <c r="M36" s="811">
        <v>597</v>
      </c>
      <c r="N36" s="815">
        <v>813</v>
      </c>
      <c r="O36" s="1142">
        <v>1187</v>
      </c>
    </row>
    <row r="37" spans="1:15" ht="15" thickBot="1" x14ac:dyDescent="0.25">
      <c r="A37" s="848" t="s">
        <v>838</v>
      </c>
      <c r="B37" s="849"/>
      <c r="C37" s="422">
        <f t="shared" ref="C37:I37" si="6">SUM(C27:C36)</f>
        <v>44981</v>
      </c>
      <c r="D37" s="422">
        <f t="shared" si="6"/>
        <v>50996</v>
      </c>
      <c r="E37" s="850">
        <f t="shared" si="6"/>
        <v>51042</v>
      </c>
      <c r="F37" s="422">
        <f t="shared" si="6"/>
        <v>9936</v>
      </c>
      <c r="G37" s="422">
        <f t="shared" si="6"/>
        <v>13680</v>
      </c>
      <c r="H37" s="422">
        <f t="shared" si="6"/>
        <v>11098</v>
      </c>
      <c r="I37" s="423">
        <f t="shared" si="6"/>
        <v>15916</v>
      </c>
      <c r="J37" s="1130">
        <f t="shared" si="2"/>
        <v>50630</v>
      </c>
      <c r="K37" s="1143">
        <f t="shared" si="3"/>
        <v>99.192821597899766</v>
      </c>
      <c r="L37" s="969"/>
      <c r="M37" s="423">
        <f>SUM(M27:M36)</f>
        <v>23616</v>
      </c>
      <c r="N37" s="423">
        <f>SUM(N27:N36)</f>
        <v>34714</v>
      </c>
      <c r="O37" s="423">
        <f>SUM(O27:O36)</f>
        <v>50630</v>
      </c>
    </row>
    <row r="38" spans="1:15" x14ac:dyDescent="0.2">
      <c r="A38" s="789" t="s">
        <v>839</v>
      </c>
      <c r="B38" s="818">
        <v>601</v>
      </c>
      <c r="C38" s="792">
        <v>0</v>
      </c>
      <c r="D38" s="838">
        <v>0</v>
      </c>
      <c r="E38" s="839">
        <v>0</v>
      </c>
      <c r="F38" s="820">
        <v>0</v>
      </c>
      <c r="G38" s="826">
        <f t="shared" si="4"/>
        <v>0</v>
      </c>
      <c r="H38" s="826">
        <f t="shared" si="5"/>
        <v>0</v>
      </c>
      <c r="I38" s="794">
        <f t="shared" si="5"/>
        <v>0</v>
      </c>
      <c r="J38" s="1134">
        <f t="shared" si="2"/>
        <v>0</v>
      </c>
      <c r="K38" s="1135" t="str">
        <f>IF(E38=0,"x",(J38/E38)*100)</f>
        <v>x</v>
      </c>
      <c r="L38" s="969"/>
      <c r="M38" s="792"/>
      <c r="N38" s="841"/>
      <c r="O38" s="1141">
        <v>0</v>
      </c>
    </row>
    <row r="39" spans="1:15" x14ac:dyDescent="0.2">
      <c r="A39" s="799" t="s">
        <v>840</v>
      </c>
      <c r="B39" s="790">
        <v>602</v>
      </c>
      <c r="C39" s="800">
        <v>12725</v>
      </c>
      <c r="D39" s="826">
        <v>15640</v>
      </c>
      <c r="E39" s="827">
        <v>17555</v>
      </c>
      <c r="F39" s="826">
        <v>4901</v>
      </c>
      <c r="G39" s="826">
        <f t="shared" si="4"/>
        <v>2210</v>
      </c>
      <c r="H39" s="826">
        <f t="shared" si="5"/>
        <v>6116</v>
      </c>
      <c r="I39" s="794">
        <f t="shared" si="5"/>
        <v>4188</v>
      </c>
      <c r="J39" s="1126">
        <f t="shared" si="2"/>
        <v>17415</v>
      </c>
      <c r="K39" s="1136">
        <f t="shared" si="3"/>
        <v>99.202506408430651</v>
      </c>
      <c r="L39" s="969"/>
      <c r="M39" s="800">
        <v>7111</v>
      </c>
      <c r="N39" s="797">
        <v>13227</v>
      </c>
      <c r="O39" s="1137">
        <v>17415</v>
      </c>
    </row>
    <row r="40" spans="1:15" x14ac:dyDescent="0.2">
      <c r="A40" s="799" t="s">
        <v>841</v>
      </c>
      <c r="B40" s="790">
        <v>604</v>
      </c>
      <c r="C40" s="800">
        <v>26</v>
      </c>
      <c r="D40" s="826">
        <v>5</v>
      </c>
      <c r="E40" s="827">
        <v>16</v>
      </c>
      <c r="F40" s="826">
        <v>4</v>
      </c>
      <c r="G40" s="826">
        <f t="shared" si="4"/>
        <v>10</v>
      </c>
      <c r="H40" s="826">
        <f t="shared" si="5"/>
        <v>3</v>
      </c>
      <c r="I40" s="794">
        <f t="shared" si="5"/>
        <v>-3</v>
      </c>
      <c r="J40" s="1126">
        <f t="shared" si="2"/>
        <v>14</v>
      </c>
      <c r="K40" s="1136">
        <f t="shared" si="3"/>
        <v>87.5</v>
      </c>
      <c r="L40" s="969"/>
      <c r="M40" s="800">
        <v>14</v>
      </c>
      <c r="N40" s="797">
        <v>17</v>
      </c>
      <c r="O40" s="1137">
        <v>14</v>
      </c>
    </row>
    <row r="41" spans="1:15" x14ac:dyDescent="0.2">
      <c r="A41" s="799" t="s">
        <v>842</v>
      </c>
      <c r="B41" s="790" t="s">
        <v>843</v>
      </c>
      <c r="C41" s="800">
        <v>29825</v>
      </c>
      <c r="D41" s="826">
        <v>33821</v>
      </c>
      <c r="E41" s="827">
        <v>30821</v>
      </c>
      <c r="F41" s="826">
        <v>8754</v>
      </c>
      <c r="G41" s="826">
        <f t="shared" si="4"/>
        <v>8185</v>
      </c>
      <c r="H41" s="826">
        <f t="shared" si="5"/>
        <v>7579</v>
      </c>
      <c r="I41" s="794">
        <f t="shared" si="5"/>
        <v>6303</v>
      </c>
      <c r="J41" s="1126">
        <f t="shared" si="2"/>
        <v>30821</v>
      </c>
      <c r="K41" s="1136">
        <f t="shared" si="3"/>
        <v>100</v>
      </c>
      <c r="L41" s="969"/>
      <c r="M41" s="800">
        <v>16939</v>
      </c>
      <c r="N41" s="797">
        <v>24518</v>
      </c>
      <c r="O41" s="1137">
        <v>30821</v>
      </c>
    </row>
    <row r="42" spans="1:15" ht="13.5" thickBot="1" x14ac:dyDescent="0.25">
      <c r="A42" s="765" t="s">
        <v>844</v>
      </c>
      <c r="B42" s="843" t="s">
        <v>845</v>
      </c>
      <c r="C42" s="811">
        <v>2647</v>
      </c>
      <c r="D42" s="844">
        <v>1530</v>
      </c>
      <c r="E42" s="845">
        <v>2650</v>
      </c>
      <c r="F42" s="846">
        <v>571</v>
      </c>
      <c r="G42" s="831">
        <f t="shared" si="4"/>
        <v>282</v>
      </c>
      <c r="H42" s="831">
        <f t="shared" si="5"/>
        <v>1481</v>
      </c>
      <c r="I42" s="834">
        <f t="shared" si="5"/>
        <v>324</v>
      </c>
      <c r="J42" s="1121">
        <f t="shared" si="2"/>
        <v>2658</v>
      </c>
      <c r="K42" s="1138">
        <f t="shared" si="3"/>
        <v>100.30188679245282</v>
      </c>
      <c r="L42" s="969"/>
      <c r="M42" s="811">
        <v>853</v>
      </c>
      <c r="N42" s="815">
        <v>2334</v>
      </c>
      <c r="O42" s="1142">
        <v>2658</v>
      </c>
    </row>
    <row r="43" spans="1:15" ht="15" thickBot="1" x14ac:dyDescent="0.25">
      <c r="A43" s="848" t="s">
        <v>846</v>
      </c>
      <c r="B43" s="849" t="s">
        <v>805</v>
      </c>
      <c r="C43" s="850">
        <f t="shared" ref="C43:I43" si="7">SUM(C38:C42)</f>
        <v>45223</v>
      </c>
      <c r="D43" s="850">
        <f t="shared" si="7"/>
        <v>50996</v>
      </c>
      <c r="E43" s="850">
        <f t="shared" si="7"/>
        <v>51042</v>
      </c>
      <c r="F43" s="851">
        <f t="shared" si="7"/>
        <v>14230</v>
      </c>
      <c r="G43" s="1144">
        <f t="shared" si="7"/>
        <v>10687</v>
      </c>
      <c r="H43" s="1145">
        <f t="shared" si="7"/>
        <v>15179</v>
      </c>
      <c r="I43" s="852">
        <f t="shared" si="7"/>
        <v>10812</v>
      </c>
      <c r="J43" s="1146">
        <f t="shared" si="2"/>
        <v>50908</v>
      </c>
      <c r="K43" s="1147">
        <f t="shared" si="3"/>
        <v>99.737471102229534</v>
      </c>
      <c r="L43" s="969"/>
      <c r="M43" s="851">
        <f>SUM(M38:M42)</f>
        <v>24917</v>
      </c>
      <c r="N43" s="1130">
        <f>SUM(N38:N42)</f>
        <v>40096</v>
      </c>
      <c r="O43" s="851">
        <f>SUM(O38:O42)</f>
        <v>50908</v>
      </c>
    </row>
    <row r="44" spans="1:15" ht="5.25" customHeight="1" thickBot="1" x14ac:dyDescent="0.25">
      <c r="A44" s="765"/>
      <c r="B44" s="855"/>
      <c r="C44" s="856"/>
      <c r="D44" s="857"/>
      <c r="E44" s="857"/>
      <c r="F44" s="858"/>
      <c r="G44" s="859"/>
      <c r="H44" s="860"/>
      <c r="I44" s="859"/>
      <c r="J44" s="1148"/>
      <c r="K44" s="1149"/>
      <c r="L44" s="969"/>
      <c r="M44" s="858"/>
      <c r="N44" s="863"/>
      <c r="O44" s="863"/>
    </row>
    <row r="45" spans="1:15" ht="15" thickBot="1" x14ac:dyDescent="0.25">
      <c r="A45" s="864" t="s">
        <v>847</v>
      </c>
      <c r="B45" s="849" t="s">
        <v>805</v>
      </c>
      <c r="C45" s="851">
        <f t="shared" ref="C45:I45" si="8">C43-C41</f>
        <v>15398</v>
      </c>
      <c r="D45" s="850">
        <f t="shared" si="8"/>
        <v>17175</v>
      </c>
      <c r="E45" s="850">
        <f t="shared" si="8"/>
        <v>20221</v>
      </c>
      <c r="F45" s="851">
        <f t="shared" si="8"/>
        <v>5476</v>
      </c>
      <c r="G45" s="1150">
        <f t="shared" si="8"/>
        <v>2502</v>
      </c>
      <c r="H45" s="851">
        <f t="shared" si="8"/>
        <v>7600</v>
      </c>
      <c r="I45" s="1130">
        <f t="shared" si="8"/>
        <v>4509</v>
      </c>
      <c r="J45" s="1151">
        <f t="shared" si="2"/>
        <v>20087</v>
      </c>
      <c r="K45" s="1152">
        <f t="shared" si="3"/>
        <v>99.337322585430982</v>
      </c>
      <c r="L45" s="969"/>
      <c r="M45" s="851">
        <f>M43-M41</f>
        <v>7978</v>
      </c>
      <c r="N45" s="1130">
        <f>N43-N41</f>
        <v>15578</v>
      </c>
      <c r="O45" s="851">
        <f>O43-O41</f>
        <v>20087</v>
      </c>
    </row>
    <row r="46" spans="1:15" ht="15" thickBot="1" x14ac:dyDescent="0.25">
      <c r="A46" s="848" t="s">
        <v>848</v>
      </c>
      <c r="B46" s="849" t="s">
        <v>805</v>
      </c>
      <c r="C46" s="851">
        <f t="shared" ref="C46:I46" si="9">C43-C37</f>
        <v>242</v>
      </c>
      <c r="D46" s="850">
        <f t="shared" si="9"/>
        <v>0</v>
      </c>
      <c r="E46" s="850">
        <f t="shared" si="9"/>
        <v>0</v>
      </c>
      <c r="F46" s="851">
        <f t="shared" si="9"/>
        <v>4294</v>
      </c>
      <c r="G46" s="1150">
        <f t="shared" si="9"/>
        <v>-2993</v>
      </c>
      <c r="H46" s="851">
        <f t="shared" si="9"/>
        <v>4081</v>
      </c>
      <c r="I46" s="1130">
        <f t="shared" si="9"/>
        <v>-5104</v>
      </c>
      <c r="J46" s="1151">
        <f t="shared" si="2"/>
        <v>278</v>
      </c>
      <c r="K46" s="1152" t="str">
        <f>IF(E46=0,"x",(J46/E46)*100)</f>
        <v>x</v>
      </c>
      <c r="L46" s="969"/>
      <c r="M46" s="851">
        <f>M43-M37</f>
        <v>1301</v>
      </c>
      <c r="N46" s="1130">
        <f>N43-N37</f>
        <v>5382</v>
      </c>
      <c r="O46" s="851">
        <f>O43-O37</f>
        <v>278</v>
      </c>
    </row>
    <row r="47" spans="1:15" ht="15" thickBot="1" x14ac:dyDescent="0.25">
      <c r="A47" s="867" t="s">
        <v>849</v>
      </c>
      <c r="B47" s="868" t="s">
        <v>805</v>
      </c>
      <c r="C47" s="851">
        <f t="shared" ref="C47:I47" si="10">C46-C41</f>
        <v>-29583</v>
      </c>
      <c r="D47" s="850">
        <f t="shared" si="10"/>
        <v>-33821</v>
      </c>
      <c r="E47" s="850">
        <f t="shared" si="10"/>
        <v>-30821</v>
      </c>
      <c r="F47" s="851">
        <f t="shared" si="10"/>
        <v>-4460</v>
      </c>
      <c r="G47" s="1150">
        <f t="shared" si="10"/>
        <v>-11178</v>
      </c>
      <c r="H47" s="851">
        <f t="shared" si="10"/>
        <v>-3498</v>
      </c>
      <c r="I47" s="1130">
        <f t="shared" si="10"/>
        <v>-11407</v>
      </c>
      <c r="J47" s="851">
        <f t="shared" si="2"/>
        <v>-30543</v>
      </c>
      <c r="K47" s="1153">
        <f t="shared" si="3"/>
        <v>99.098017585412549</v>
      </c>
      <c r="L47" s="969"/>
      <c r="M47" s="851">
        <f>M46-M41</f>
        <v>-15638</v>
      </c>
      <c r="N47" s="1130">
        <f>N46-N41</f>
        <v>-19136</v>
      </c>
      <c r="O47" s="851">
        <f>O46-O41</f>
        <v>-30543</v>
      </c>
    </row>
    <row r="50" spans="1:10" ht="14.25" x14ac:dyDescent="0.2">
      <c r="A50" s="869" t="s">
        <v>850</v>
      </c>
    </row>
    <row r="51" spans="1:10" ht="14.25" x14ac:dyDescent="0.2">
      <c r="A51" s="870" t="s">
        <v>851</v>
      </c>
    </row>
    <row r="52" spans="1:10" ht="14.25" x14ac:dyDescent="0.2">
      <c r="A52" s="871" t="s">
        <v>852</v>
      </c>
    </row>
    <row r="53" spans="1:10" s="873" customFormat="1" ht="14.25" x14ac:dyDescent="0.2">
      <c r="A53" s="871" t="s">
        <v>853</v>
      </c>
      <c r="B53" s="872"/>
      <c r="E53" s="874"/>
      <c r="F53" s="874"/>
      <c r="G53" s="874"/>
      <c r="H53" s="874"/>
      <c r="I53" s="874"/>
      <c r="J53" s="874"/>
    </row>
    <row r="56" spans="1:10" x14ac:dyDescent="0.2">
      <c r="A56" s="738" t="s">
        <v>887</v>
      </c>
    </row>
    <row r="58" spans="1:10" x14ac:dyDescent="0.2">
      <c r="A58" s="738" t="s">
        <v>888</v>
      </c>
    </row>
    <row r="60" spans="1:10" x14ac:dyDescent="0.2">
      <c r="A60" s="738" t="s">
        <v>889</v>
      </c>
    </row>
  </sheetData>
  <mergeCells count="3">
    <mergeCell ref="A1:O1"/>
    <mergeCell ref="C7:K7"/>
    <mergeCell ref="F9:I9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7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738" customWidth="1"/>
    <col min="2" max="2" width="7.28515625" style="739" customWidth="1"/>
    <col min="3" max="4" width="11.5703125" style="737" customWidth="1"/>
    <col min="5" max="5" width="11.5703125" style="740" customWidth="1"/>
    <col min="6" max="6" width="11.42578125" style="740" customWidth="1"/>
    <col min="7" max="7" width="9.85546875" style="740" customWidth="1"/>
    <col min="8" max="8" width="9.140625" style="740" customWidth="1"/>
    <col min="9" max="9" width="9.28515625" style="740" customWidth="1"/>
    <col min="10" max="10" width="9.140625" style="740" customWidth="1"/>
    <col min="11" max="11" width="12" style="737" customWidth="1"/>
    <col min="12" max="12" width="8.7109375" style="737"/>
    <col min="13" max="13" width="11.85546875" style="737" customWidth="1"/>
    <col min="14" max="14" width="12.5703125" style="737" customWidth="1"/>
    <col min="15" max="15" width="11.85546875" style="737" customWidth="1"/>
    <col min="16" max="16" width="12" style="737" customWidth="1"/>
    <col min="17" max="1024" width="8.7109375" style="737"/>
  </cols>
  <sheetData>
    <row r="1" spans="1:16" ht="24" customHeight="1" x14ac:dyDescent="0.35">
      <c r="A1" s="1631"/>
      <c r="B1" s="1631"/>
      <c r="C1" s="1631"/>
      <c r="D1" s="1631"/>
      <c r="E1" s="1631"/>
      <c r="F1" s="1631"/>
      <c r="G1" s="1631"/>
      <c r="H1" s="1631"/>
      <c r="I1" s="1631"/>
      <c r="J1" s="1631"/>
      <c r="K1" s="1631"/>
      <c r="L1" s="1631"/>
      <c r="M1" s="1631"/>
      <c r="N1" s="1631"/>
      <c r="O1" s="1631"/>
      <c r="P1" s="1154"/>
    </row>
    <row r="2" spans="1:16" x14ac:dyDescent="0.2">
      <c r="O2" s="1155"/>
    </row>
    <row r="3" spans="1:16" ht="18.75" x14ac:dyDescent="0.3">
      <c r="A3" s="742" t="s">
        <v>781</v>
      </c>
      <c r="F3" s="510"/>
      <c r="G3" s="510"/>
    </row>
    <row r="4" spans="1:16" ht="21.75" customHeight="1" x14ac:dyDescent="0.25">
      <c r="A4" s="743"/>
      <c r="F4" s="510"/>
      <c r="G4" s="510"/>
    </row>
    <row r="5" spans="1:16" x14ac:dyDescent="0.2">
      <c r="A5" s="744"/>
      <c r="F5" s="510"/>
      <c r="G5" s="510"/>
    </row>
    <row r="6" spans="1:16" ht="6" customHeight="1" x14ac:dyDescent="0.2">
      <c r="F6" s="510"/>
      <c r="G6" s="510"/>
    </row>
    <row r="7" spans="1:16" ht="24.75" customHeight="1" x14ac:dyDescent="0.25">
      <c r="A7" s="745" t="s">
        <v>782</v>
      </c>
      <c r="B7" s="1156"/>
      <c r="C7" s="1632" t="s">
        <v>890</v>
      </c>
      <c r="D7" s="1632"/>
      <c r="E7" s="1632"/>
      <c r="F7" s="1632"/>
      <c r="G7" s="1632"/>
      <c r="H7" s="1632"/>
      <c r="I7" s="1632"/>
      <c r="J7" s="1632"/>
      <c r="K7" s="1632"/>
      <c r="L7" s="1632"/>
      <c r="M7" s="1632"/>
      <c r="N7" s="1632"/>
      <c r="O7" s="1632"/>
    </row>
    <row r="8" spans="1:16" ht="23.25" customHeight="1" thickBot="1" x14ac:dyDescent="0.25">
      <c r="A8" s="744" t="s">
        <v>784</v>
      </c>
      <c r="F8" s="510"/>
      <c r="G8" s="510"/>
    </row>
    <row r="9" spans="1:16" ht="13.5" thickBot="1" x14ac:dyDescent="0.25">
      <c r="A9" s="1157"/>
      <c r="B9" s="1158"/>
      <c r="C9" s="1159" t="s">
        <v>0</v>
      </c>
      <c r="D9" s="1160" t="s">
        <v>787</v>
      </c>
      <c r="E9" s="1161" t="s">
        <v>788</v>
      </c>
      <c r="F9" s="1633" t="s">
        <v>789</v>
      </c>
      <c r="G9" s="1633"/>
      <c r="H9" s="1633"/>
      <c r="I9" s="1633"/>
      <c r="J9" s="1160" t="s">
        <v>790</v>
      </c>
      <c r="K9" s="1161" t="s">
        <v>791</v>
      </c>
      <c r="M9" s="1158" t="s">
        <v>792</v>
      </c>
      <c r="N9" s="1158" t="s">
        <v>793</v>
      </c>
      <c r="O9" s="1158" t="s">
        <v>792</v>
      </c>
    </row>
    <row r="10" spans="1:16" ht="13.5" thickBot="1" x14ac:dyDescent="0.25">
      <c r="A10" s="1162" t="s">
        <v>785</v>
      </c>
      <c r="B10" s="1163" t="s">
        <v>867</v>
      </c>
      <c r="C10" s="1164" t="s">
        <v>794</v>
      </c>
      <c r="D10" s="1165">
        <v>2023</v>
      </c>
      <c r="E10" s="1166">
        <v>2023</v>
      </c>
      <c r="F10" s="1167" t="s">
        <v>795</v>
      </c>
      <c r="G10" s="1168" t="s">
        <v>796</v>
      </c>
      <c r="H10" s="1168" t="s">
        <v>797</v>
      </c>
      <c r="I10" s="1169" t="s">
        <v>798</v>
      </c>
      <c r="J10" s="1165" t="s">
        <v>799</v>
      </c>
      <c r="K10" s="1166" t="s">
        <v>800</v>
      </c>
      <c r="M10" s="1170" t="s">
        <v>801</v>
      </c>
      <c r="N10" s="1163" t="s">
        <v>802</v>
      </c>
      <c r="O10" s="1163" t="s">
        <v>803</v>
      </c>
    </row>
    <row r="11" spans="1:16" x14ac:dyDescent="0.2">
      <c r="A11" s="765" t="s">
        <v>804</v>
      </c>
      <c r="B11" s="766"/>
      <c r="C11" s="1171">
        <v>16</v>
      </c>
      <c r="D11" s="1172">
        <v>16</v>
      </c>
      <c r="E11" s="769">
        <v>18</v>
      </c>
      <c r="F11" s="1173">
        <v>18</v>
      </c>
      <c r="G11" s="1174">
        <f t="shared" ref="G11:I23" si="0">M11</f>
        <v>19</v>
      </c>
      <c r="H11" s="1175">
        <f t="shared" si="0"/>
        <v>19</v>
      </c>
      <c r="I11" s="1176">
        <f>O11</f>
        <v>18</v>
      </c>
      <c r="J11" s="1177" t="s">
        <v>805</v>
      </c>
      <c r="K11" s="1178" t="s">
        <v>805</v>
      </c>
      <c r="L11" s="1179"/>
      <c r="M11" s="1180">
        <v>19</v>
      </c>
      <c r="N11" s="777">
        <v>19</v>
      </c>
      <c r="O11" s="778">
        <v>18</v>
      </c>
    </row>
    <row r="12" spans="1:16" ht="13.5" thickBot="1" x14ac:dyDescent="0.25">
      <c r="A12" s="779" t="s">
        <v>806</v>
      </c>
      <c r="B12" s="780"/>
      <c r="C12" s="1181">
        <v>15.22</v>
      </c>
      <c r="D12" s="1181">
        <v>14</v>
      </c>
      <c r="E12" s="782">
        <v>17.100000000000001</v>
      </c>
      <c r="F12" s="1182">
        <v>17.100000000000001</v>
      </c>
      <c r="G12" s="1183">
        <f t="shared" si="0"/>
        <v>17.72</v>
      </c>
      <c r="H12" s="1184">
        <f t="shared" si="0"/>
        <v>18.899999999999999</v>
      </c>
      <c r="I12" s="1183">
        <f>O12</f>
        <v>16.97</v>
      </c>
      <c r="J12" s="1185"/>
      <c r="K12" s="1186" t="s">
        <v>805</v>
      </c>
      <c r="L12" s="1179"/>
      <c r="M12" s="1187">
        <v>17.72</v>
      </c>
      <c r="N12" s="787">
        <v>18.899999999999999</v>
      </c>
      <c r="O12" s="788">
        <v>16.97</v>
      </c>
    </row>
    <row r="13" spans="1:16" x14ac:dyDescent="0.2">
      <c r="A13" s="789" t="s">
        <v>807</v>
      </c>
      <c r="B13" s="790" t="s">
        <v>808</v>
      </c>
      <c r="C13" s="1188">
        <v>3532</v>
      </c>
      <c r="D13" s="1189" t="s">
        <v>805</v>
      </c>
      <c r="E13" s="1189" t="s">
        <v>805</v>
      </c>
      <c r="F13" s="1190">
        <v>3543</v>
      </c>
      <c r="G13" s="1191">
        <f t="shared" si="0"/>
        <v>3655</v>
      </c>
      <c r="H13" s="1192">
        <f t="shared" si="0"/>
        <v>3542</v>
      </c>
      <c r="I13" s="1191">
        <f>O13</f>
        <v>3677</v>
      </c>
      <c r="J13" s="1193" t="s">
        <v>805</v>
      </c>
      <c r="K13" s="1194" t="s">
        <v>805</v>
      </c>
      <c r="L13" s="969"/>
      <c r="M13" s="1180">
        <v>3655</v>
      </c>
      <c r="N13" s="797">
        <v>3542</v>
      </c>
      <c r="O13" s="798">
        <v>3677</v>
      </c>
    </row>
    <row r="14" spans="1:16" x14ac:dyDescent="0.2">
      <c r="A14" s="799" t="s">
        <v>809</v>
      </c>
      <c r="B14" s="790" t="s">
        <v>810</v>
      </c>
      <c r="C14" s="1188">
        <v>3441</v>
      </c>
      <c r="D14" s="1195" t="s">
        <v>805</v>
      </c>
      <c r="E14" s="1195" t="s">
        <v>805</v>
      </c>
      <c r="F14" s="1196">
        <v>3460</v>
      </c>
      <c r="G14" s="1191">
        <f t="shared" si="0"/>
        <v>3488</v>
      </c>
      <c r="H14" s="1192">
        <f t="shared" si="0"/>
        <v>3406</v>
      </c>
      <c r="I14" s="1191">
        <f t="shared" si="0"/>
        <v>3551</v>
      </c>
      <c r="J14" s="1193" t="s">
        <v>805</v>
      </c>
      <c r="K14" s="1194" t="s">
        <v>805</v>
      </c>
      <c r="L14" s="969"/>
      <c r="M14" s="1196">
        <v>3488</v>
      </c>
      <c r="N14" s="797">
        <v>3406</v>
      </c>
      <c r="O14" s="798">
        <v>3551</v>
      </c>
    </row>
    <row r="15" spans="1:16" x14ac:dyDescent="0.2">
      <c r="A15" s="799" t="s">
        <v>811</v>
      </c>
      <c r="B15" s="790" t="s">
        <v>812</v>
      </c>
      <c r="C15" s="1188">
        <v>43</v>
      </c>
      <c r="D15" s="1195" t="s">
        <v>805</v>
      </c>
      <c r="E15" s="1195" t="s">
        <v>805</v>
      </c>
      <c r="F15" s="1196"/>
      <c r="G15" s="1191">
        <f t="shared" si="0"/>
        <v>0</v>
      </c>
      <c r="H15" s="1192">
        <f t="shared" si="0"/>
        <v>0</v>
      </c>
      <c r="I15" s="1191">
        <f t="shared" si="0"/>
        <v>30</v>
      </c>
      <c r="J15" s="1193" t="s">
        <v>805</v>
      </c>
      <c r="K15" s="1194" t="s">
        <v>805</v>
      </c>
      <c r="L15" s="969"/>
      <c r="M15" s="1196"/>
      <c r="N15" s="797"/>
      <c r="O15" s="798">
        <v>30</v>
      </c>
    </row>
    <row r="16" spans="1:16" x14ac:dyDescent="0.2">
      <c r="A16" s="799" t="s">
        <v>813</v>
      </c>
      <c r="B16" s="790" t="s">
        <v>805</v>
      </c>
      <c r="C16" s="1188">
        <v>787</v>
      </c>
      <c r="D16" s="1195" t="s">
        <v>805</v>
      </c>
      <c r="E16" s="1195" t="s">
        <v>805</v>
      </c>
      <c r="F16" s="1196">
        <v>1725</v>
      </c>
      <c r="G16" s="1191">
        <f t="shared" si="0"/>
        <v>1744</v>
      </c>
      <c r="H16" s="1192">
        <f t="shared" si="0"/>
        <v>1365</v>
      </c>
      <c r="I16" s="1191">
        <f t="shared" si="0"/>
        <v>765</v>
      </c>
      <c r="J16" s="1193" t="s">
        <v>805</v>
      </c>
      <c r="K16" s="1194" t="s">
        <v>805</v>
      </c>
      <c r="L16" s="969"/>
      <c r="M16" s="1196">
        <v>1744</v>
      </c>
      <c r="N16" s="797">
        <v>1365</v>
      </c>
      <c r="O16" s="798">
        <v>765</v>
      </c>
    </row>
    <row r="17" spans="1:15" ht="13.5" thickBot="1" x14ac:dyDescent="0.25">
      <c r="A17" s="765" t="s">
        <v>814</v>
      </c>
      <c r="B17" s="801" t="s">
        <v>815</v>
      </c>
      <c r="C17" s="1197">
        <v>1883</v>
      </c>
      <c r="D17" s="1198" t="s">
        <v>805</v>
      </c>
      <c r="E17" s="1198" t="s">
        <v>805</v>
      </c>
      <c r="F17" s="1199">
        <v>2645</v>
      </c>
      <c r="G17" s="1191">
        <f t="shared" si="0"/>
        <v>3517</v>
      </c>
      <c r="H17" s="1192">
        <f t="shared" si="0"/>
        <v>2961</v>
      </c>
      <c r="I17" s="1191">
        <f t="shared" si="0"/>
        <v>1910</v>
      </c>
      <c r="J17" s="1200" t="s">
        <v>805</v>
      </c>
      <c r="K17" s="1201" t="s">
        <v>805</v>
      </c>
      <c r="L17" s="969"/>
      <c r="M17" s="1202">
        <v>3517</v>
      </c>
      <c r="N17" s="806">
        <v>2961</v>
      </c>
      <c r="O17" s="807">
        <v>1910</v>
      </c>
    </row>
    <row r="18" spans="1:15" ht="13.5" thickBot="1" x14ac:dyDescent="0.25">
      <c r="A18" s="1203" t="s">
        <v>816</v>
      </c>
      <c r="B18" s="1204"/>
      <c r="C18" s="1205">
        <f>C13-C14+C15+C16+C17</f>
        <v>2804</v>
      </c>
      <c r="D18" s="1205" t="s">
        <v>805</v>
      </c>
      <c r="E18" s="1205" t="s">
        <v>805</v>
      </c>
      <c r="F18" s="1206">
        <f>F13-F14+F15+F16+F17</f>
        <v>4453</v>
      </c>
      <c r="G18" s="1206">
        <f>G13-G14+G15+G16+G17</f>
        <v>5428</v>
      </c>
      <c r="H18" s="1206">
        <f>H13-H14+H15+H16+H17</f>
        <v>4462</v>
      </c>
      <c r="I18" s="1206">
        <f>I13-I14+I15+I16+I17</f>
        <v>2831</v>
      </c>
      <c r="J18" s="1206" t="s">
        <v>805</v>
      </c>
      <c r="K18" s="1207" t="s">
        <v>805</v>
      </c>
      <c r="L18" s="969"/>
      <c r="M18" s="1206">
        <f>M13-M14+M15+M16+M17</f>
        <v>5428</v>
      </c>
      <c r="N18" s="1206">
        <f>N13-N14+N15+N16+N17</f>
        <v>4462</v>
      </c>
      <c r="O18" s="1206">
        <f>O13-O14+O15+O16+O17</f>
        <v>2831</v>
      </c>
    </row>
    <row r="19" spans="1:15" x14ac:dyDescent="0.2">
      <c r="A19" s="765" t="s">
        <v>817</v>
      </c>
      <c r="B19" s="801">
        <v>401</v>
      </c>
      <c r="C19" s="1197">
        <v>71</v>
      </c>
      <c r="D19" s="1189" t="s">
        <v>805</v>
      </c>
      <c r="E19" s="1189" t="s">
        <v>805</v>
      </c>
      <c r="F19" s="1199">
        <v>62</v>
      </c>
      <c r="G19" s="1191">
        <f t="shared" ref="G19:H23" si="1">M19</f>
        <v>147</v>
      </c>
      <c r="H19" s="1192">
        <f t="shared" si="1"/>
        <v>116</v>
      </c>
      <c r="I19" s="1191">
        <f t="shared" si="0"/>
        <v>105</v>
      </c>
      <c r="J19" s="1200" t="s">
        <v>805</v>
      </c>
      <c r="K19" s="1201" t="s">
        <v>805</v>
      </c>
      <c r="L19" s="969"/>
      <c r="M19" s="1190">
        <v>147</v>
      </c>
      <c r="N19" s="806">
        <v>116</v>
      </c>
      <c r="O19" s="807">
        <v>105</v>
      </c>
    </row>
    <row r="20" spans="1:15" x14ac:dyDescent="0.2">
      <c r="A20" s="799" t="s">
        <v>818</v>
      </c>
      <c r="B20" s="790" t="s">
        <v>819</v>
      </c>
      <c r="C20" s="1188">
        <v>401</v>
      </c>
      <c r="D20" s="1195" t="s">
        <v>805</v>
      </c>
      <c r="E20" s="1195" t="s">
        <v>805</v>
      </c>
      <c r="F20" s="1196">
        <v>421</v>
      </c>
      <c r="G20" s="1191">
        <f t="shared" si="1"/>
        <v>281</v>
      </c>
      <c r="H20" s="1192">
        <f t="shared" si="1"/>
        <v>340</v>
      </c>
      <c r="I20" s="1191">
        <f t="shared" si="0"/>
        <v>733</v>
      </c>
      <c r="J20" s="1193" t="s">
        <v>805</v>
      </c>
      <c r="K20" s="1194" t="s">
        <v>805</v>
      </c>
      <c r="L20" s="969"/>
      <c r="M20" s="1196">
        <v>281</v>
      </c>
      <c r="N20" s="797">
        <v>340</v>
      </c>
      <c r="O20" s="798">
        <v>733</v>
      </c>
    </row>
    <row r="21" spans="1:15" x14ac:dyDescent="0.2">
      <c r="A21" s="799" t="s">
        <v>820</v>
      </c>
      <c r="B21" s="790" t="s">
        <v>805</v>
      </c>
      <c r="C21" s="1188">
        <v>534</v>
      </c>
      <c r="D21" s="1195" t="s">
        <v>805</v>
      </c>
      <c r="E21" s="1195" t="s">
        <v>805</v>
      </c>
      <c r="F21" s="1196">
        <v>534</v>
      </c>
      <c r="G21" s="1191">
        <f t="shared" si="1"/>
        <v>534</v>
      </c>
      <c r="H21" s="1192">
        <f t="shared" si="1"/>
        <v>534</v>
      </c>
      <c r="I21" s="1191">
        <f t="shared" si="0"/>
        <v>218</v>
      </c>
      <c r="J21" s="1193" t="s">
        <v>805</v>
      </c>
      <c r="K21" s="1194" t="s">
        <v>805</v>
      </c>
      <c r="L21" s="969"/>
      <c r="M21" s="1196">
        <v>534</v>
      </c>
      <c r="N21" s="797">
        <v>534</v>
      </c>
      <c r="O21" s="798">
        <v>218</v>
      </c>
    </row>
    <row r="22" spans="1:15" x14ac:dyDescent="0.2">
      <c r="A22" s="799" t="s">
        <v>821</v>
      </c>
      <c r="B22" s="790" t="s">
        <v>805</v>
      </c>
      <c r="C22" s="1188">
        <v>1797</v>
      </c>
      <c r="D22" s="1195" t="s">
        <v>805</v>
      </c>
      <c r="E22" s="1195" t="s">
        <v>805</v>
      </c>
      <c r="F22" s="1196">
        <v>3498</v>
      </c>
      <c r="G22" s="1191">
        <f t="shared" si="1"/>
        <v>4537</v>
      </c>
      <c r="H22" s="1192">
        <f t="shared" si="1"/>
        <v>3536</v>
      </c>
      <c r="I22" s="1191">
        <f t="shared" si="0"/>
        <v>1774</v>
      </c>
      <c r="J22" s="1193" t="s">
        <v>805</v>
      </c>
      <c r="K22" s="1194" t="s">
        <v>805</v>
      </c>
      <c r="L22" s="969"/>
      <c r="M22" s="1196">
        <v>4537</v>
      </c>
      <c r="N22" s="797">
        <v>3536</v>
      </c>
      <c r="O22" s="798">
        <v>1774</v>
      </c>
    </row>
    <row r="23" spans="1:15" ht="13.5" thickBot="1" x14ac:dyDescent="0.25">
      <c r="A23" s="779" t="s">
        <v>822</v>
      </c>
      <c r="B23" s="810" t="s">
        <v>805</v>
      </c>
      <c r="C23" s="1188"/>
      <c r="D23" s="1198" t="s">
        <v>805</v>
      </c>
      <c r="E23" s="1198" t="s">
        <v>805</v>
      </c>
      <c r="F23" s="1208"/>
      <c r="G23" s="1209">
        <f t="shared" si="1"/>
        <v>0</v>
      </c>
      <c r="H23" s="1210">
        <f t="shared" si="1"/>
        <v>0</v>
      </c>
      <c r="I23" s="1209">
        <f t="shared" si="0"/>
        <v>0</v>
      </c>
      <c r="J23" s="1211" t="s">
        <v>805</v>
      </c>
      <c r="K23" s="1212" t="s">
        <v>805</v>
      </c>
      <c r="L23" s="969"/>
      <c r="M23" s="1208"/>
      <c r="N23" s="815"/>
      <c r="O23" s="816"/>
    </row>
    <row r="24" spans="1:15" x14ac:dyDescent="0.2">
      <c r="A24" s="817" t="s">
        <v>823</v>
      </c>
      <c r="B24" s="818" t="s">
        <v>805</v>
      </c>
      <c r="C24" s="1213">
        <v>9696</v>
      </c>
      <c r="D24" s="1214">
        <v>8880</v>
      </c>
      <c r="E24" s="821">
        <v>10780</v>
      </c>
      <c r="F24" s="1214">
        <v>2176</v>
      </c>
      <c r="G24" s="1214">
        <f t="shared" ref="G24:G36" si="2">M24-F24</f>
        <v>2616</v>
      </c>
      <c r="H24" s="1214">
        <f t="shared" ref="H24:I39" si="3">N24-M24</f>
        <v>2437</v>
      </c>
      <c r="I24" s="1215">
        <f>O24-N24</f>
        <v>3551</v>
      </c>
      <c r="J24" s="1216">
        <f t="shared" ref="J24:J43" si="4">SUM(F24:I24)</f>
        <v>10780</v>
      </c>
      <c r="K24" s="1217">
        <f>(J24/E24)*100</f>
        <v>100</v>
      </c>
      <c r="L24" s="969"/>
      <c r="M24" s="1180">
        <v>4792</v>
      </c>
      <c r="N24" s="824">
        <v>7229</v>
      </c>
      <c r="O24" s="825">
        <v>10780</v>
      </c>
    </row>
    <row r="25" spans="1:15" x14ac:dyDescent="0.2">
      <c r="A25" s="799" t="s">
        <v>824</v>
      </c>
      <c r="B25" s="790" t="s">
        <v>805</v>
      </c>
      <c r="C25" s="1188"/>
      <c r="D25" s="1218">
        <v>0</v>
      </c>
      <c r="E25" s="827">
        <v>0</v>
      </c>
      <c r="F25" s="1218"/>
      <c r="G25" s="1218">
        <f t="shared" si="2"/>
        <v>0</v>
      </c>
      <c r="H25" s="1218">
        <f t="shared" si="3"/>
        <v>0</v>
      </c>
      <c r="I25" s="1192">
        <f t="shared" si="3"/>
        <v>0</v>
      </c>
      <c r="J25" s="1194">
        <f t="shared" si="4"/>
        <v>0</v>
      </c>
      <c r="K25" s="1219" t="str">
        <f>IF(E25=0,"x",(J25/E25)*100)</f>
        <v>x</v>
      </c>
      <c r="L25" s="969"/>
      <c r="M25" s="1196"/>
      <c r="N25" s="797"/>
      <c r="O25" s="829"/>
    </row>
    <row r="26" spans="1:15" ht="13.5" thickBot="1" x14ac:dyDescent="0.25">
      <c r="A26" s="779" t="s">
        <v>825</v>
      </c>
      <c r="B26" s="810">
        <v>672</v>
      </c>
      <c r="C26" s="1220">
        <v>1526</v>
      </c>
      <c r="D26" s="1221">
        <v>1830</v>
      </c>
      <c r="E26" s="832">
        <v>1830</v>
      </c>
      <c r="F26" s="1222">
        <v>458</v>
      </c>
      <c r="G26" s="1221">
        <f t="shared" si="2"/>
        <v>457</v>
      </c>
      <c r="H26" s="1221">
        <f t="shared" si="3"/>
        <v>458</v>
      </c>
      <c r="I26" s="1223">
        <f t="shared" si="3"/>
        <v>457</v>
      </c>
      <c r="J26" s="1224">
        <f t="shared" si="4"/>
        <v>1830</v>
      </c>
      <c r="K26" s="1225">
        <f>(J26/E26)*100</f>
        <v>100</v>
      </c>
      <c r="L26" s="969"/>
      <c r="M26" s="1202">
        <v>915</v>
      </c>
      <c r="N26" s="836">
        <v>1373</v>
      </c>
      <c r="O26" s="837">
        <v>1830</v>
      </c>
    </row>
    <row r="27" spans="1:15" x14ac:dyDescent="0.2">
      <c r="A27" s="789" t="s">
        <v>826</v>
      </c>
      <c r="B27" s="818">
        <v>501</v>
      </c>
      <c r="C27" s="1188">
        <v>360</v>
      </c>
      <c r="D27" s="1226">
        <v>417</v>
      </c>
      <c r="E27" s="839">
        <v>382</v>
      </c>
      <c r="F27" s="1226">
        <v>139</v>
      </c>
      <c r="G27" s="1214">
        <f t="shared" si="2"/>
        <v>95</v>
      </c>
      <c r="H27" s="1226">
        <f t="shared" si="3"/>
        <v>96</v>
      </c>
      <c r="I27" s="1215">
        <f t="shared" si="3"/>
        <v>52</v>
      </c>
      <c r="J27" s="1216">
        <f t="shared" si="4"/>
        <v>382</v>
      </c>
      <c r="K27" s="1217">
        <f>(J27/E27)*100</f>
        <v>100</v>
      </c>
      <c r="L27" s="969"/>
      <c r="M27" s="1190">
        <v>234</v>
      </c>
      <c r="N27" s="841">
        <v>330</v>
      </c>
      <c r="O27" s="842">
        <v>382</v>
      </c>
    </row>
    <row r="28" spans="1:15" x14ac:dyDescent="0.2">
      <c r="A28" s="799" t="s">
        <v>827</v>
      </c>
      <c r="B28" s="790">
        <v>502</v>
      </c>
      <c r="C28" s="1188">
        <v>386</v>
      </c>
      <c r="D28" s="1218">
        <v>690</v>
      </c>
      <c r="E28" s="827">
        <v>530</v>
      </c>
      <c r="F28" s="1218">
        <v>202</v>
      </c>
      <c r="G28" s="1218">
        <f t="shared" si="2"/>
        <v>138</v>
      </c>
      <c r="H28" s="1218">
        <f t="shared" si="3"/>
        <v>98</v>
      </c>
      <c r="I28" s="1192">
        <f t="shared" si="3"/>
        <v>92</v>
      </c>
      <c r="J28" s="1194">
        <f t="shared" si="4"/>
        <v>530</v>
      </c>
      <c r="K28" s="1219">
        <f>(J28/E28)*100</f>
        <v>100</v>
      </c>
      <c r="L28" s="969"/>
      <c r="M28" s="1196">
        <v>340</v>
      </c>
      <c r="N28" s="797">
        <v>438</v>
      </c>
      <c r="O28" s="829">
        <v>530</v>
      </c>
    </row>
    <row r="29" spans="1:15" x14ac:dyDescent="0.2">
      <c r="A29" s="799" t="s">
        <v>828</v>
      </c>
      <c r="B29" s="790">
        <v>504</v>
      </c>
      <c r="C29" s="1188"/>
      <c r="D29" s="1218">
        <v>0</v>
      </c>
      <c r="E29" s="827">
        <v>0</v>
      </c>
      <c r="F29" s="1218"/>
      <c r="G29" s="1218">
        <f t="shared" si="2"/>
        <v>0</v>
      </c>
      <c r="H29" s="1218">
        <f t="shared" si="3"/>
        <v>0</v>
      </c>
      <c r="I29" s="1192">
        <f t="shared" si="3"/>
        <v>0</v>
      </c>
      <c r="J29" s="1194">
        <f t="shared" si="4"/>
        <v>0</v>
      </c>
      <c r="K29" s="1219" t="str">
        <f>IF(E29=0,"x",(J29/E29)*100)</f>
        <v>x</v>
      </c>
      <c r="L29" s="969"/>
      <c r="M29" s="1196"/>
      <c r="N29" s="797"/>
      <c r="O29" s="829"/>
    </row>
    <row r="30" spans="1:15" x14ac:dyDescent="0.2">
      <c r="A30" s="799" t="s">
        <v>829</v>
      </c>
      <c r="B30" s="790">
        <v>511</v>
      </c>
      <c r="C30" s="1188">
        <v>31</v>
      </c>
      <c r="D30" s="1218">
        <v>50</v>
      </c>
      <c r="E30" s="827">
        <v>20</v>
      </c>
      <c r="F30" s="1218"/>
      <c r="G30" s="1218">
        <f t="shared" si="2"/>
        <v>7</v>
      </c>
      <c r="H30" s="1218">
        <f t="shared" si="3"/>
        <v>1</v>
      </c>
      <c r="I30" s="1192">
        <f t="shared" si="3"/>
        <v>12</v>
      </c>
      <c r="J30" s="1194">
        <f t="shared" si="4"/>
        <v>20</v>
      </c>
      <c r="K30" s="1219">
        <f>(J30/E30)*100</f>
        <v>100</v>
      </c>
      <c r="L30" s="969"/>
      <c r="M30" s="1196">
        <v>7</v>
      </c>
      <c r="N30" s="797">
        <v>8</v>
      </c>
      <c r="O30" s="829">
        <v>20</v>
      </c>
    </row>
    <row r="31" spans="1:15" x14ac:dyDescent="0.2">
      <c r="A31" s="799" t="s">
        <v>830</v>
      </c>
      <c r="B31" s="790">
        <v>518</v>
      </c>
      <c r="C31" s="1188">
        <v>468</v>
      </c>
      <c r="D31" s="1218">
        <v>450</v>
      </c>
      <c r="E31" s="827">
        <v>463</v>
      </c>
      <c r="F31" s="1218">
        <v>108</v>
      </c>
      <c r="G31" s="1218">
        <f t="shared" si="2"/>
        <v>116</v>
      </c>
      <c r="H31" s="1218">
        <f t="shared" si="3"/>
        <v>93</v>
      </c>
      <c r="I31" s="1192">
        <f t="shared" si="3"/>
        <v>146</v>
      </c>
      <c r="J31" s="1194">
        <f t="shared" si="4"/>
        <v>463</v>
      </c>
      <c r="K31" s="1219">
        <f>(J31/E31)*100</f>
        <v>100</v>
      </c>
      <c r="L31" s="969"/>
      <c r="M31" s="1196">
        <v>224</v>
      </c>
      <c r="N31" s="797">
        <v>317</v>
      </c>
      <c r="O31" s="829">
        <v>463</v>
      </c>
    </row>
    <row r="32" spans="1:15" x14ac:dyDescent="0.2">
      <c r="A32" s="799" t="s">
        <v>831</v>
      </c>
      <c r="B32" s="790">
        <v>521</v>
      </c>
      <c r="C32" s="1188">
        <v>6367</v>
      </c>
      <c r="D32" s="1218">
        <v>5423</v>
      </c>
      <c r="E32" s="827">
        <v>7023</v>
      </c>
      <c r="F32" s="1218">
        <v>1371</v>
      </c>
      <c r="G32" s="1218">
        <f t="shared" si="2"/>
        <v>1702</v>
      </c>
      <c r="H32" s="1218">
        <f t="shared" si="3"/>
        <v>1594</v>
      </c>
      <c r="I32" s="1192">
        <f t="shared" si="3"/>
        <v>2356</v>
      </c>
      <c r="J32" s="1194">
        <f t="shared" si="4"/>
        <v>7023</v>
      </c>
      <c r="K32" s="1219">
        <f>(J32/E32)*100</f>
        <v>100</v>
      </c>
      <c r="L32" s="969"/>
      <c r="M32" s="1196">
        <v>3073</v>
      </c>
      <c r="N32" s="797">
        <v>4667</v>
      </c>
      <c r="O32" s="829">
        <v>7023</v>
      </c>
    </row>
    <row r="33" spans="1:15" x14ac:dyDescent="0.2">
      <c r="A33" s="799" t="s">
        <v>832</v>
      </c>
      <c r="B33" s="790" t="s">
        <v>833</v>
      </c>
      <c r="C33" s="1188">
        <v>2331</v>
      </c>
      <c r="D33" s="1218">
        <v>2096</v>
      </c>
      <c r="E33" s="827">
        <v>2645</v>
      </c>
      <c r="F33" s="1218">
        <v>505</v>
      </c>
      <c r="G33" s="1218">
        <f t="shared" si="2"/>
        <v>654</v>
      </c>
      <c r="H33" s="1218">
        <f t="shared" si="3"/>
        <v>592</v>
      </c>
      <c r="I33" s="1192">
        <f t="shared" si="3"/>
        <v>894</v>
      </c>
      <c r="J33" s="1194">
        <f t="shared" si="4"/>
        <v>2645</v>
      </c>
      <c r="K33" s="1219">
        <f>(J33/E33)*100</f>
        <v>100</v>
      </c>
      <c r="L33" s="969"/>
      <c r="M33" s="1196">
        <v>1159</v>
      </c>
      <c r="N33" s="797">
        <v>1751</v>
      </c>
      <c r="O33" s="829">
        <v>2645</v>
      </c>
    </row>
    <row r="34" spans="1:15" x14ac:dyDescent="0.2">
      <c r="A34" s="799" t="s">
        <v>834</v>
      </c>
      <c r="B34" s="790">
        <v>557</v>
      </c>
      <c r="C34" s="1188"/>
      <c r="D34" s="1218">
        <v>0</v>
      </c>
      <c r="E34" s="827">
        <v>0</v>
      </c>
      <c r="F34" s="1218"/>
      <c r="G34" s="1218">
        <f t="shared" si="2"/>
        <v>0</v>
      </c>
      <c r="H34" s="1218">
        <f t="shared" si="3"/>
        <v>0</v>
      </c>
      <c r="I34" s="1192">
        <f t="shared" si="3"/>
        <v>0</v>
      </c>
      <c r="J34" s="1194">
        <f t="shared" si="4"/>
        <v>0</v>
      </c>
      <c r="K34" s="1219" t="str">
        <f>IF(E34=0,"x",(J34/E34)*100)</f>
        <v>x</v>
      </c>
      <c r="L34" s="969"/>
      <c r="M34" s="1196"/>
      <c r="N34" s="797"/>
      <c r="O34" s="829"/>
    </row>
    <row r="35" spans="1:15" x14ac:dyDescent="0.2">
      <c r="A35" s="799" t="s">
        <v>835</v>
      </c>
      <c r="B35" s="790">
        <v>551</v>
      </c>
      <c r="C35" s="1188">
        <v>35</v>
      </c>
      <c r="D35" s="1218">
        <v>35</v>
      </c>
      <c r="E35" s="827">
        <v>40</v>
      </c>
      <c r="F35" s="1218">
        <v>9</v>
      </c>
      <c r="G35" s="1218">
        <f t="shared" si="2"/>
        <v>9</v>
      </c>
      <c r="H35" s="1218">
        <f t="shared" si="3"/>
        <v>11</v>
      </c>
      <c r="I35" s="1192">
        <f t="shared" si="3"/>
        <v>11</v>
      </c>
      <c r="J35" s="1194">
        <f t="shared" si="4"/>
        <v>40</v>
      </c>
      <c r="K35" s="1219">
        <f>(J35/E35)*100</f>
        <v>100</v>
      </c>
      <c r="L35" s="969"/>
      <c r="M35" s="1196">
        <v>18</v>
      </c>
      <c r="N35" s="797">
        <v>29</v>
      </c>
      <c r="O35" s="829">
        <v>40</v>
      </c>
    </row>
    <row r="36" spans="1:15" ht="13.5" thickBot="1" x14ac:dyDescent="0.25">
      <c r="A36" s="765" t="s">
        <v>836</v>
      </c>
      <c r="B36" s="843" t="s">
        <v>837</v>
      </c>
      <c r="C36" s="1197">
        <v>182</v>
      </c>
      <c r="D36" s="1227">
        <v>144</v>
      </c>
      <c r="E36" s="845">
        <v>167</v>
      </c>
      <c r="F36" s="1228">
        <v>12</v>
      </c>
      <c r="G36" s="1218">
        <f t="shared" si="2"/>
        <v>20</v>
      </c>
      <c r="H36" s="1218">
        <f t="shared" si="3"/>
        <v>0</v>
      </c>
      <c r="I36" s="1192">
        <f t="shared" si="3"/>
        <v>135</v>
      </c>
      <c r="J36" s="1224">
        <f t="shared" si="4"/>
        <v>167</v>
      </c>
      <c r="K36" s="1225">
        <f>(J36/E36)*100</f>
        <v>100</v>
      </c>
      <c r="L36" s="969"/>
      <c r="M36" s="1208">
        <v>32</v>
      </c>
      <c r="N36" s="815">
        <v>32</v>
      </c>
      <c r="O36" s="847">
        <v>167</v>
      </c>
    </row>
    <row r="37" spans="1:15" ht="15" thickBot="1" x14ac:dyDescent="0.25">
      <c r="A37" s="1229" t="s">
        <v>838</v>
      </c>
      <c r="B37" s="1204"/>
      <c r="C37" s="1205">
        <f t="shared" ref="C37:I37" si="5">SUM(C27:C36)</f>
        <v>10160</v>
      </c>
      <c r="D37" s="1205">
        <f t="shared" si="5"/>
        <v>9305</v>
      </c>
      <c r="E37" s="1205">
        <f t="shared" si="5"/>
        <v>11270</v>
      </c>
      <c r="F37" s="1205">
        <f t="shared" si="5"/>
        <v>2346</v>
      </c>
      <c r="G37" s="1205">
        <f t="shared" si="5"/>
        <v>2741</v>
      </c>
      <c r="H37" s="1205">
        <f t="shared" si="5"/>
        <v>2485</v>
      </c>
      <c r="I37" s="1206">
        <f t="shared" si="5"/>
        <v>3698</v>
      </c>
      <c r="J37" s="1207">
        <f t="shared" si="4"/>
        <v>11270</v>
      </c>
      <c r="K37" s="1230">
        <f>(J37/E37)*100</f>
        <v>100</v>
      </c>
      <c r="L37" s="969"/>
      <c r="M37" s="1206">
        <f>SUM(M27:M36)</f>
        <v>5087</v>
      </c>
      <c r="N37" s="1207">
        <f>SUM(N27:N36)</f>
        <v>7572</v>
      </c>
      <c r="O37" s="1207">
        <f>SUM(O27:O36)</f>
        <v>11270</v>
      </c>
    </row>
    <row r="38" spans="1:15" x14ac:dyDescent="0.2">
      <c r="A38" s="789" t="s">
        <v>839</v>
      </c>
      <c r="B38" s="818">
        <v>601</v>
      </c>
      <c r="C38" s="1172"/>
      <c r="D38" s="1226">
        <v>0</v>
      </c>
      <c r="E38" s="839">
        <v>0</v>
      </c>
      <c r="F38" s="1214"/>
      <c r="G38" s="1218">
        <f>M38-F38</f>
        <v>0</v>
      </c>
      <c r="H38" s="1218">
        <f>N38-M38</f>
        <v>0</v>
      </c>
      <c r="I38" s="1231">
        <f t="shared" si="3"/>
        <v>0</v>
      </c>
      <c r="J38" s="1216">
        <f t="shared" si="4"/>
        <v>0</v>
      </c>
      <c r="K38" s="1217" t="str">
        <f>IF(E38=0,"x",(J38/E38)*100)</f>
        <v>x</v>
      </c>
      <c r="L38" s="969"/>
      <c r="M38" s="1190"/>
      <c r="N38" s="841"/>
      <c r="O38" s="842"/>
    </row>
    <row r="39" spans="1:15" x14ac:dyDescent="0.2">
      <c r="A39" s="799" t="s">
        <v>840</v>
      </c>
      <c r="B39" s="790">
        <v>602</v>
      </c>
      <c r="C39" s="1188">
        <v>378</v>
      </c>
      <c r="D39" s="1218">
        <v>360</v>
      </c>
      <c r="E39" s="827">
        <v>414</v>
      </c>
      <c r="F39" s="1218">
        <v>106</v>
      </c>
      <c r="G39" s="1218">
        <f>M39-F39</f>
        <v>107</v>
      </c>
      <c r="H39" s="1218">
        <f>N39-M39</f>
        <v>53</v>
      </c>
      <c r="I39" s="1192">
        <f t="shared" si="3"/>
        <v>148</v>
      </c>
      <c r="J39" s="1194">
        <f t="shared" si="4"/>
        <v>414</v>
      </c>
      <c r="K39" s="1219">
        <f>(J39/E39)*100</f>
        <v>100</v>
      </c>
      <c r="L39" s="969"/>
      <c r="M39" s="1196">
        <v>213</v>
      </c>
      <c r="N39" s="797">
        <v>266</v>
      </c>
      <c r="O39" s="829">
        <v>414</v>
      </c>
    </row>
    <row r="40" spans="1:15" x14ac:dyDescent="0.2">
      <c r="A40" s="799" t="s">
        <v>841</v>
      </c>
      <c r="B40" s="790">
        <v>604</v>
      </c>
      <c r="C40" s="1188"/>
      <c r="D40" s="1218">
        <v>0</v>
      </c>
      <c r="E40" s="827">
        <v>0</v>
      </c>
      <c r="F40" s="1218"/>
      <c r="G40" s="1218">
        <f>M40-F40</f>
        <v>0</v>
      </c>
      <c r="H40" s="1218">
        <f>N40-M40</f>
        <v>0</v>
      </c>
      <c r="I40" s="1192">
        <f t="shared" ref="I40:I42" si="6">O40-N40</f>
        <v>0</v>
      </c>
      <c r="J40" s="1194">
        <f t="shared" si="4"/>
        <v>0</v>
      </c>
      <c r="K40" s="1219" t="str">
        <f>IF(E40=0,"x",(J40/E40)*100)</f>
        <v>x</v>
      </c>
      <c r="L40" s="969"/>
      <c r="M40" s="1196"/>
      <c r="N40" s="797"/>
      <c r="O40" s="829"/>
    </row>
    <row r="41" spans="1:15" x14ac:dyDescent="0.2">
      <c r="A41" s="799" t="s">
        <v>842</v>
      </c>
      <c r="B41" s="790" t="s">
        <v>843</v>
      </c>
      <c r="C41" s="1188">
        <v>9696</v>
      </c>
      <c r="D41" s="1218">
        <v>8880</v>
      </c>
      <c r="E41" s="827">
        <v>10799</v>
      </c>
      <c r="F41" s="1218">
        <v>2176</v>
      </c>
      <c r="G41" s="1218">
        <f>M41-F41</f>
        <v>2616</v>
      </c>
      <c r="H41" s="1218">
        <f>N41-M41</f>
        <v>2437</v>
      </c>
      <c r="I41" s="1192">
        <f t="shared" si="6"/>
        <v>3570</v>
      </c>
      <c r="J41" s="1194">
        <f t="shared" si="4"/>
        <v>10799</v>
      </c>
      <c r="K41" s="1219">
        <f>(J41/E41)*100</f>
        <v>100</v>
      </c>
      <c r="L41" s="969"/>
      <c r="M41" s="1196">
        <v>4792</v>
      </c>
      <c r="N41" s="797">
        <v>7229</v>
      </c>
      <c r="O41" s="829">
        <v>10799</v>
      </c>
    </row>
    <row r="42" spans="1:15" ht="13.5" thickBot="1" x14ac:dyDescent="0.25">
      <c r="A42" s="765" t="s">
        <v>844</v>
      </c>
      <c r="B42" s="843" t="s">
        <v>845</v>
      </c>
      <c r="C42" s="1197">
        <v>86</v>
      </c>
      <c r="D42" s="1227">
        <v>65</v>
      </c>
      <c r="E42" s="845">
        <v>57</v>
      </c>
      <c r="F42" s="1228"/>
      <c r="G42" s="1221">
        <f>M42-F42</f>
        <v>11</v>
      </c>
      <c r="H42" s="1221">
        <f>N42-M42</f>
        <v>1</v>
      </c>
      <c r="I42" s="1223">
        <f t="shared" si="6"/>
        <v>45</v>
      </c>
      <c r="J42" s="1224">
        <f t="shared" si="4"/>
        <v>57</v>
      </c>
      <c r="K42" s="1225">
        <f>(J42/E42)*100</f>
        <v>100</v>
      </c>
      <c r="L42" s="969"/>
      <c r="M42" s="1208">
        <v>11</v>
      </c>
      <c r="N42" s="815">
        <v>12</v>
      </c>
      <c r="O42" s="847">
        <v>57</v>
      </c>
    </row>
    <row r="43" spans="1:15" ht="15" thickBot="1" x14ac:dyDescent="0.25">
      <c r="A43" s="1229" t="s">
        <v>846</v>
      </c>
      <c r="B43" s="1204" t="s">
        <v>805</v>
      </c>
      <c r="C43" s="1205">
        <f t="shared" ref="C43:I43" si="7">SUM(C38:C42)</f>
        <v>10160</v>
      </c>
      <c r="D43" s="1205">
        <f t="shared" si="7"/>
        <v>9305</v>
      </c>
      <c r="E43" s="1205">
        <f t="shared" si="7"/>
        <v>11270</v>
      </c>
      <c r="F43" s="1206">
        <f t="shared" si="7"/>
        <v>2282</v>
      </c>
      <c r="G43" s="1232">
        <f t="shared" si="7"/>
        <v>2734</v>
      </c>
      <c r="H43" s="1233">
        <f t="shared" si="7"/>
        <v>2491</v>
      </c>
      <c r="I43" s="1234">
        <f t="shared" si="7"/>
        <v>3763</v>
      </c>
      <c r="J43" s="1233">
        <f t="shared" si="4"/>
        <v>11270</v>
      </c>
      <c r="K43" s="1235">
        <f>(J43/E43)*100</f>
        <v>100</v>
      </c>
      <c r="L43" s="969"/>
      <c r="M43" s="1206">
        <f>SUM(M38:M42)</f>
        <v>5016</v>
      </c>
      <c r="N43" s="1207">
        <f>SUM(N38:N42)</f>
        <v>7507</v>
      </c>
      <c r="O43" s="1206">
        <f>SUM(O38:O42)</f>
        <v>11270</v>
      </c>
    </row>
    <row r="44" spans="1:15" ht="5.25" customHeight="1" thickBot="1" x14ac:dyDescent="0.25">
      <c r="A44" s="765"/>
      <c r="B44" s="855"/>
      <c r="C44" s="856"/>
      <c r="D44" s="857"/>
      <c r="E44" s="857"/>
      <c r="F44" s="858"/>
      <c r="G44" s="859"/>
      <c r="H44" s="860"/>
      <c r="I44" s="859"/>
      <c r="J44" s="1148"/>
      <c r="K44" s="1149"/>
      <c r="L44" s="969"/>
      <c r="M44" s="858"/>
      <c r="N44" s="863"/>
      <c r="O44" s="863"/>
    </row>
    <row r="45" spans="1:15" ht="15" thickBot="1" x14ac:dyDescent="0.25">
      <c r="A45" s="1236" t="s">
        <v>847</v>
      </c>
      <c r="B45" s="1204" t="s">
        <v>805</v>
      </c>
      <c r="C45" s="1206">
        <f t="shared" ref="C45:I45" si="8">C43-C41</f>
        <v>464</v>
      </c>
      <c r="D45" s="1205">
        <f t="shared" si="8"/>
        <v>425</v>
      </c>
      <c r="E45" s="1205">
        <f t="shared" si="8"/>
        <v>471</v>
      </c>
      <c r="F45" s="1206">
        <f t="shared" si="8"/>
        <v>106</v>
      </c>
      <c r="G45" s="1237">
        <f t="shared" si="8"/>
        <v>118</v>
      </c>
      <c r="H45" s="1206">
        <f t="shared" si="8"/>
        <v>54</v>
      </c>
      <c r="I45" s="1207">
        <f t="shared" si="8"/>
        <v>193</v>
      </c>
      <c r="J45" s="1238">
        <f>SUM(F45:I45)</f>
        <v>471</v>
      </c>
      <c r="K45" s="1239">
        <f>(J45/E45)*100</f>
        <v>100</v>
      </c>
      <c r="L45" s="969"/>
      <c r="M45" s="1206">
        <f>M43-M41</f>
        <v>224</v>
      </c>
      <c r="N45" s="1207">
        <f>N43-N41</f>
        <v>278</v>
      </c>
      <c r="O45" s="1206">
        <f>O43-O41</f>
        <v>471</v>
      </c>
    </row>
    <row r="46" spans="1:15" ht="15" thickBot="1" x14ac:dyDescent="0.25">
      <c r="A46" s="1229" t="s">
        <v>848</v>
      </c>
      <c r="B46" s="1204" t="s">
        <v>805</v>
      </c>
      <c r="C46" s="1206">
        <f t="shared" ref="C46:I46" si="9">C43-C37</f>
        <v>0</v>
      </c>
      <c r="D46" s="1205">
        <f t="shared" si="9"/>
        <v>0</v>
      </c>
      <c r="E46" s="1205">
        <f t="shared" si="9"/>
        <v>0</v>
      </c>
      <c r="F46" s="1240">
        <f t="shared" si="9"/>
        <v>-64</v>
      </c>
      <c r="G46" s="1241">
        <f t="shared" si="9"/>
        <v>-7</v>
      </c>
      <c r="H46" s="1206">
        <f t="shared" si="9"/>
        <v>6</v>
      </c>
      <c r="I46" s="1207">
        <f t="shared" si="9"/>
        <v>65</v>
      </c>
      <c r="J46" s="1242">
        <f>SUM(F46:I46)</f>
        <v>0</v>
      </c>
      <c r="K46" s="1239" t="str">
        <f>IF(E46=0,"x",(J46/E46)*100)</f>
        <v>x</v>
      </c>
      <c r="L46" s="969"/>
      <c r="M46" s="1240">
        <f>M43-M37</f>
        <v>-71</v>
      </c>
      <c r="N46" s="1243">
        <f>N43-N37</f>
        <v>-65</v>
      </c>
      <c r="O46" s="1206">
        <f>O43-O37</f>
        <v>0</v>
      </c>
    </row>
    <row r="47" spans="1:15" ht="15" thickBot="1" x14ac:dyDescent="0.25">
      <c r="A47" s="1244" t="s">
        <v>849</v>
      </c>
      <c r="B47" s="1245" t="s">
        <v>805</v>
      </c>
      <c r="C47" s="1206">
        <f t="shared" ref="C47:I47" si="10">C46-C41</f>
        <v>-9696</v>
      </c>
      <c r="D47" s="1205">
        <f t="shared" si="10"/>
        <v>-8880</v>
      </c>
      <c r="E47" s="1205">
        <f t="shared" si="10"/>
        <v>-10799</v>
      </c>
      <c r="F47" s="1206">
        <f t="shared" si="10"/>
        <v>-2240</v>
      </c>
      <c r="G47" s="1237">
        <f t="shared" si="10"/>
        <v>-2623</v>
      </c>
      <c r="H47" s="1206">
        <f t="shared" si="10"/>
        <v>-2431</v>
      </c>
      <c r="I47" s="1207">
        <f t="shared" si="10"/>
        <v>-3505</v>
      </c>
      <c r="J47" s="1206">
        <f>SUM(F47:I47)</f>
        <v>-10799</v>
      </c>
      <c r="K47" s="1246">
        <f>(J47/E47)*100</f>
        <v>100</v>
      </c>
      <c r="L47" s="969"/>
      <c r="M47" s="1206">
        <f>M46-M41</f>
        <v>-4863</v>
      </c>
      <c r="N47" s="1207">
        <f>N46-N41</f>
        <v>-7294</v>
      </c>
      <c r="O47" s="1206">
        <f>O46-O41</f>
        <v>-10799</v>
      </c>
    </row>
    <row r="50" spans="1:10" ht="14.25" x14ac:dyDescent="0.2">
      <c r="A50" s="869" t="s">
        <v>850</v>
      </c>
    </row>
    <row r="51" spans="1:10" s="737" customFormat="1" ht="14.25" x14ac:dyDescent="0.2">
      <c r="A51" s="870" t="s">
        <v>851</v>
      </c>
      <c r="B51" s="739"/>
      <c r="E51" s="740"/>
      <c r="F51" s="740"/>
      <c r="G51" s="740"/>
      <c r="H51" s="740"/>
      <c r="I51" s="740"/>
      <c r="J51" s="740"/>
    </row>
    <row r="52" spans="1:10" s="737" customFormat="1" ht="14.25" x14ac:dyDescent="0.2">
      <c r="A52" s="871" t="s">
        <v>852</v>
      </c>
      <c r="B52" s="739"/>
      <c r="E52" s="740"/>
      <c r="F52" s="740"/>
      <c r="G52" s="740"/>
      <c r="H52" s="740"/>
      <c r="I52" s="740"/>
      <c r="J52" s="740"/>
    </row>
    <row r="53" spans="1:10" s="873" customFormat="1" ht="14.25" x14ac:dyDescent="0.2">
      <c r="A53" s="871" t="s">
        <v>853</v>
      </c>
      <c r="B53" s="872"/>
      <c r="E53" s="874"/>
      <c r="F53" s="874"/>
      <c r="G53" s="874"/>
      <c r="H53" s="874"/>
      <c r="I53" s="874"/>
      <c r="J53" s="874"/>
    </row>
    <row r="56" spans="1:10" x14ac:dyDescent="0.2">
      <c r="A56" s="738" t="s">
        <v>891</v>
      </c>
    </row>
    <row r="57" spans="1:10" x14ac:dyDescent="0.2">
      <c r="A57" s="738" t="s">
        <v>892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0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967" customWidth="1"/>
    <col min="2" max="2" width="7.28515625" style="593" customWidth="1"/>
    <col min="3" max="4" width="11.5703125" style="514" customWidth="1"/>
    <col min="5" max="5" width="11.5703125" style="594" customWidth="1"/>
    <col min="6" max="6" width="11.42578125" style="594" customWidth="1"/>
    <col min="7" max="7" width="9.85546875" style="594" customWidth="1"/>
    <col min="8" max="8" width="9.140625" style="594" customWidth="1"/>
    <col min="9" max="9" width="9.28515625" style="594" customWidth="1"/>
    <col min="10" max="10" width="9.140625" style="594" customWidth="1"/>
    <col min="11" max="11" width="12" style="514" customWidth="1"/>
    <col min="12" max="12" width="8.7109375" style="514"/>
    <col min="13" max="13" width="11.85546875" style="514" customWidth="1"/>
    <col min="14" max="14" width="12.5703125" style="514" customWidth="1"/>
    <col min="15" max="15" width="11.85546875" style="514" customWidth="1"/>
    <col min="16" max="16" width="12" style="514" customWidth="1"/>
    <col min="17" max="1024" width="8.7109375" style="514"/>
  </cols>
  <sheetData>
    <row r="1" spans="1:16" ht="24" customHeight="1" x14ac:dyDescent="0.2">
      <c r="A1" s="1587"/>
      <c r="B1" s="1587"/>
      <c r="C1" s="1587"/>
      <c r="D1" s="1587"/>
      <c r="E1" s="1587"/>
      <c r="F1" s="1587"/>
      <c r="G1" s="1587"/>
      <c r="H1" s="1587"/>
      <c r="I1" s="1587"/>
      <c r="J1" s="1587"/>
      <c r="K1" s="1587"/>
      <c r="L1" s="1587"/>
      <c r="M1" s="1587"/>
      <c r="N1" s="1587"/>
      <c r="O1" s="1587"/>
      <c r="P1" s="1247"/>
    </row>
    <row r="2" spans="1:16" x14ac:dyDescent="0.2">
      <c r="B2" s="967"/>
      <c r="C2" s="967"/>
      <c r="D2" s="967"/>
      <c r="E2" s="342"/>
      <c r="F2" s="342"/>
      <c r="G2" s="342"/>
      <c r="H2" s="342"/>
      <c r="I2" s="342"/>
      <c r="J2" s="342"/>
      <c r="K2" s="967"/>
      <c r="L2" s="967"/>
      <c r="M2" s="967"/>
      <c r="N2" s="967"/>
      <c r="O2" s="1248"/>
    </row>
    <row r="3" spans="1:16" ht="18.75" x14ac:dyDescent="0.2">
      <c r="A3" s="515" t="s">
        <v>781</v>
      </c>
      <c r="B3" s="967"/>
      <c r="C3" s="967"/>
      <c r="D3" s="967"/>
      <c r="E3" s="342"/>
      <c r="F3" s="345"/>
      <c r="G3" s="345"/>
      <c r="H3" s="342"/>
      <c r="I3" s="342"/>
      <c r="J3" s="342"/>
      <c r="K3" s="967"/>
      <c r="L3" s="967"/>
      <c r="M3" s="967"/>
      <c r="N3" s="967"/>
      <c r="O3" s="967"/>
    </row>
    <row r="4" spans="1:16" ht="21.75" customHeight="1" x14ac:dyDescent="0.2">
      <c r="A4" s="516"/>
      <c r="B4" s="967"/>
      <c r="C4" s="967"/>
      <c r="D4" s="967"/>
      <c r="E4" s="342"/>
      <c r="F4" s="345"/>
      <c r="G4" s="345"/>
      <c r="H4" s="342"/>
      <c r="I4" s="342"/>
      <c r="J4" s="342"/>
      <c r="K4" s="967"/>
      <c r="L4" s="967"/>
      <c r="M4" s="967"/>
      <c r="N4" s="967"/>
      <c r="O4" s="967"/>
    </row>
    <row r="5" spans="1:16" x14ac:dyDescent="0.2">
      <c r="A5" s="347"/>
      <c r="B5" s="967"/>
      <c r="C5" s="967"/>
      <c r="D5" s="967"/>
      <c r="E5" s="342"/>
      <c r="F5" s="345"/>
      <c r="G5" s="345"/>
      <c r="H5" s="342"/>
      <c r="I5" s="342"/>
      <c r="J5" s="342"/>
      <c r="K5" s="967"/>
      <c r="L5" s="967"/>
      <c r="M5" s="967"/>
      <c r="N5" s="967"/>
      <c r="O5" s="967"/>
    </row>
    <row r="6" spans="1:16" ht="6" customHeight="1" x14ac:dyDescent="0.2">
      <c r="B6" s="967"/>
      <c r="C6" s="967"/>
      <c r="D6" s="967"/>
      <c r="E6" s="342"/>
      <c r="F6" s="345"/>
      <c r="G6" s="345"/>
      <c r="H6" s="342"/>
      <c r="I6" s="342"/>
      <c r="J6" s="342"/>
      <c r="K6" s="967"/>
      <c r="L6" s="967"/>
      <c r="M6" s="967"/>
      <c r="N6" s="967"/>
      <c r="O6" s="967"/>
    </row>
    <row r="7" spans="1:16" ht="24.75" customHeight="1" x14ac:dyDescent="0.2">
      <c r="A7" s="516" t="s">
        <v>782</v>
      </c>
      <c r="B7" s="517"/>
      <c r="C7" s="1634" t="s">
        <v>893</v>
      </c>
      <c r="D7" s="1634"/>
      <c r="E7" s="1634"/>
      <c r="F7" s="1634"/>
      <c r="G7" s="1634"/>
      <c r="H7" s="1634"/>
      <c r="I7" s="1634"/>
      <c r="J7" s="1634"/>
      <c r="K7" s="1634"/>
      <c r="L7" s="1634"/>
      <c r="M7" s="1634"/>
      <c r="N7" s="1634"/>
      <c r="O7" s="1634"/>
    </row>
    <row r="8" spans="1:16" ht="23.25" customHeight="1" thickBot="1" x14ac:dyDescent="0.25">
      <c r="A8" s="347" t="s">
        <v>784</v>
      </c>
      <c r="B8" s="967"/>
      <c r="C8" s="967"/>
      <c r="D8" s="967"/>
      <c r="E8" s="342"/>
      <c r="F8" s="345"/>
      <c r="G8" s="345"/>
      <c r="H8" s="342"/>
      <c r="I8" s="342"/>
      <c r="J8" s="342"/>
      <c r="K8" s="967"/>
      <c r="L8" s="967"/>
      <c r="M8" s="967"/>
      <c r="N8" s="967"/>
      <c r="O8" s="967"/>
    </row>
    <row r="9" spans="1:16" ht="13.5" thickBot="1" x14ac:dyDescent="0.25">
      <c r="A9" s="1635" t="s">
        <v>785</v>
      </c>
      <c r="B9" s="1636" t="s">
        <v>786</v>
      </c>
      <c r="C9" s="1249" t="s">
        <v>0</v>
      </c>
      <c r="D9" s="1250" t="s">
        <v>787</v>
      </c>
      <c r="E9" s="1251" t="s">
        <v>788</v>
      </c>
      <c r="F9" s="1637" t="s">
        <v>789</v>
      </c>
      <c r="G9" s="1637"/>
      <c r="H9" s="1637"/>
      <c r="I9" s="1637"/>
      <c r="J9" s="1250" t="s">
        <v>790</v>
      </c>
      <c r="K9" s="1251" t="s">
        <v>791</v>
      </c>
      <c r="M9" s="1252" t="s">
        <v>792</v>
      </c>
      <c r="N9" s="1252" t="s">
        <v>793</v>
      </c>
      <c r="O9" s="1252" t="s">
        <v>792</v>
      </c>
    </row>
    <row r="10" spans="1:16" ht="13.5" thickBot="1" x14ac:dyDescent="0.25">
      <c r="A10" s="1635"/>
      <c r="B10" s="1636"/>
      <c r="C10" s="1253" t="s">
        <v>794</v>
      </c>
      <c r="D10" s="1254">
        <v>2023</v>
      </c>
      <c r="E10" s="1255">
        <v>2023</v>
      </c>
      <c r="F10" s="1256" t="s">
        <v>795</v>
      </c>
      <c r="G10" s="1257" t="s">
        <v>796</v>
      </c>
      <c r="H10" s="1257" t="s">
        <v>797</v>
      </c>
      <c r="I10" s="1258" t="s">
        <v>798</v>
      </c>
      <c r="J10" s="1254" t="s">
        <v>799</v>
      </c>
      <c r="K10" s="1255" t="s">
        <v>800</v>
      </c>
      <c r="M10" s="1259" t="s">
        <v>801</v>
      </c>
      <c r="N10" s="1260" t="s">
        <v>802</v>
      </c>
      <c r="O10" s="1260" t="s">
        <v>803</v>
      </c>
    </row>
    <row r="11" spans="1:16" x14ac:dyDescent="0.2">
      <c r="A11" s="617" t="s">
        <v>859</v>
      </c>
      <c r="B11" s="618"/>
      <c r="C11" s="1261">
        <v>19</v>
      </c>
      <c r="D11" s="1262">
        <v>19</v>
      </c>
      <c r="E11" s="1263">
        <v>19</v>
      </c>
      <c r="F11" s="1264">
        <v>19</v>
      </c>
      <c r="G11" s="1265">
        <f t="shared" ref="G11:I23" si="0">M11</f>
        <v>19</v>
      </c>
      <c r="H11" s="1266">
        <f t="shared" si="0"/>
        <v>19</v>
      </c>
      <c r="I11" s="1267">
        <f>O11</f>
        <v>18</v>
      </c>
      <c r="J11" s="1268" t="s">
        <v>805</v>
      </c>
      <c r="K11" s="1269" t="s">
        <v>805</v>
      </c>
      <c r="L11" s="968"/>
      <c r="M11" s="1270">
        <v>19</v>
      </c>
      <c r="N11" s="619">
        <v>19</v>
      </c>
      <c r="O11" s="629">
        <v>18</v>
      </c>
    </row>
    <row r="12" spans="1:16" ht="13.5" thickBot="1" x14ac:dyDescent="0.25">
      <c r="A12" s="630" t="s">
        <v>860</v>
      </c>
      <c r="B12" s="631"/>
      <c r="C12" s="1271">
        <v>17.87</v>
      </c>
      <c r="D12" s="1272">
        <v>18.11</v>
      </c>
      <c r="E12" s="1273">
        <v>17.29</v>
      </c>
      <c r="F12" s="1274">
        <v>17.29</v>
      </c>
      <c r="G12" s="1275">
        <f t="shared" si="0"/>
        <v>17.62</v>
      </c>
      <c r="H12" s="1276">
        <f t="shared" si="0"/>
        <v>18.63</v>
      </c>
      <c r="I12" s="1277">
        <f>O12</f>
        <v>17.23</v>
      </c>
      <c r="J12" s="1278"/>
      <c r="K12" s="1279" t="s">
        <v>805</v>
      </c>
      <c r="L12" s="968"/>
      <c r="M12" s="1280">
        <v>17.62</v>
      </c>
      <c r="N12" s="632">
        <v>18.63</v>
      </c>
      <c r="O12" s="642">
        <v>17.23</v>
      </c>
    </row>
    <row r="13" spans="1:16" x14ac:dyDescent="0.2">
      <c r="A13" s="643" t="s">
        <v>807</v>
      </c>
      <c r="B13" s="644" t="s">
        <v>808</v>
      </c>
      <c r="C13" s="1281">
        <v>4514</v>
      </c>
      <c r="D13" s="1172" t="s">
        <v>805</v>
      </c>
      <c r="E13" s="1282" t="s">
        <v>805</v>
      </c>
      <c r="F13" s="1282">
        <v>4500</v>
      </c>
      <c r="G13" s="1283">
        <f t="shared" si="0"/>
        <v>4553</v>
      </c>
      <c r="H13" s="1283">
        <f t="shared" si="0"/>
        <v>4544</v>
      </c>
      <c r="I13" s="1284">
        <f>O13</f>
        <v>4698</v>
      </c>
      <c r="J13" s="1285" t="s">
        <v>805</v>
      </c>
      <c r="K13" s="1285" t="s">
        <v>805</v>
      </c>
      <c r="L13" s="968"/>
      <c r="M13" s="1270">
        <v>4553</v>
      </c>
      <c r="N13" s="645">
        <v>4544</v>
      </c>
      <c r="O13" s="648">
        <v>4698</v>
      </c>
    </row>
    <row r="14" spans="1:16" x14ac:dyDescent="0.2">
      <c r="A14" s="649" t="s">
        <v>809</v>
      </c>
      <c r="B14" s="650" t="s">
        <v>810</v>
      </c>
      <c r="C14" s="1281">
        <v>4057</v>
      </c>
      <c r="D14" s="1188" t="s">
        <v>805</v>
      </c>
      <c r="E14" s="1286" t="s">
        <v>805</v>
      </c>
      <c r="F14" s="1282">
        <v>4057</v>
      </c>
      <c r="G14" s="1287">
        <f t="shared" si="0"/>
        <v>4055</v>
      </c>
      <c r="H14" s="1287">
        <f t="shared" si="0"/>
        <v>4062</v>
      </c>
      <c r="I14" s="1288">
        <f t="shared" si="0"/>
        <v>4233</v>
      </c>
      <c r="J14" s="1285" t="s">
        <v>805</v>
      </c>
      <c r="K14" s="1285" t="s">
        <v>805</v>
      </c>
      <c r="L14" s="968"/>
      <c r="M14" s="1289">
        <v>4055</v>
      </c>
      <c r="N14" s="645">
        <v>4062</v>
      </c>
      <c r="O14" s="648">
        <v>4233</v>
      </c>
    </row>
    <row r="15" spans="1:16" x14ac:dyDescent="0.2">
      <c r="A15" s="649" t="s">
        <v>811</v>
      </c>
      <c r="B15" s="650" t="s">
        <v>812</v>
      </c>
      <c r="C15" s="1281">
        <v>25</v>
      </c>
      <c r="D15" s="1188" t="s">
        <v>805</v>
      </c>
      <c r="E15" s="1286" t="s">
        <v>805</v>
      </c>
      <c r="F15" s="1282">
        <v>0</v>
      </c>
      <c r="G15" s="1287">
        <f t="shared" si="0"/>
        <v>0</v>
      </c>
      <c r="H15" s="1287">
        <f t="shared" si="0"/>
        <v>0</v>
      </c>
      <c r="I15" s="1288">
        <f t="shared" si="0"/>
        <v>31</v>
      </c>
      <c r="J15" s="1285" t="s">
        <v>805</v>
      </c>
      <c r="K15" s="1285" t="s">
        <v>805</v>
      </c>
      <c r="L15" s="968"/>
      <c r="M15" s="1289"/>
      <c r="N15" s="645"/>
      <c r="O15" s="648">
        <v>31</v>
      </c>
    </row>
    <row r="16" spans="1:16" x14ac:dyDescent="0.2">
      <c r="A16" s="649" t="s">
        <v>813</v>
      </c>
      <c r="B16" s="650" t="s">
        <v>805</v>
      </c>
      <c r="C16" s="1281">
        <v>244</v>
      </c>
      <c r="D16" s="1188" t="s">
        <v>805</v>
      </c>
      <c r="E16" s="1286" t="s">
        <v>805</v>
      </c>
      <c r="F16" s="1282">
        <v>1801</v>
      </c>
      <c r="G16" s="1287">
        <f t="shared" si="0"/>
        <v>1312</v>
      </c>
      <c r="H16" s="1287">
        <f t="shared" si="0"/>
        <v>821</v>
      </c>
      <c r="I16" s="1288">
        <f t="shared" si="0"/>
        <v>628</v>
      </c>
      <c r="J16" s="1285" t="s">
        <v>805</v>
      </c>
      <c r="K16" s="1285" t="s">
        <v>805</v>
      </c>
      <c r="L16" s="968"/>
      <c r="M16" s="1289">
        <v>1312</v>
      </c>
      <c r="N16" s="645">
        <v>821</v>
      </c>
      <c r="O16" s="648">
        <v>628</v>
      </c>
    </row>
    <row r="17" spans="1:15" ht="13.5" thickBot="1" x14ac:dyDescent="0.25">
      <c r="A17" s="655" t="s">
        <v>814</v>
      </c>
      <c r="B17" s="656" t="s">
        <v>815</v>
      </c>
      <c r="C17" s="1290">
        <v>1747</v>
      </c>
      <c r="D17" s="1291" t="s">
        <v>805</v>
      </c>
      <c r="E17" s="1292" t="s">
        <v>805</v>
      </c>
      <c r="F17" s="1282">
        <v>2835</v>
      </c>
      <c r="G17" s="1287">
        <f t="shared" si="0"/>
        <v>3730</v>
      </c>
      <c r="H17" s="1287">
        <f t="shared" si="0"/>
        <v>3872</v>
      </c>
      <c r="I17" s="1293">
        <f t="shared" si="0"/>
        <v>2489</v>
      </c>
      <c r="J17" s="1269" t="s">
        <v>805</v>
      </c>
      <c r="K17" s="1269" t="s">
        <v>805</v>
      </c>
      <c r="L17" s="968"/>
      <c r="M17" s="1294">
        <v>3730</v>
      </c>
      <c r="N17" s="657">
        <v>3872</v>
      </c>
      <c r="O17" s="661">
        <v>2489</v>
      </c>
    </row>
    <row r="18" spans="1:15" ht="13.5" thickBot="1" x14ac:dyDescent="0.25">
      <c r="A18" s="1295" t="s">
        <v>816</v>
      </c>
      <c r="B18" s="1296"/>
      <c r="C18" s="1297">
        <f>C13-C14+C15+C16+C17</f>
        <v>2473</v>
      </c>
      <c r="D18" s="1205" t="s">
        <v>805</v>
      </c>
      <c r="E18" s="1298" t="s">
        <v>805</v>
      </c>
      <c r="F18" s="1298">
        <f>F13-F14+F15+F16+F17</f>
        <v>5079</v>
      </c>
      <c r="G18" s="1298">
        <f>G13-G14+G15+G16+G17</f>
        <v>5540</v>
      </c>
      <c r="H18" s="1298">
        <f>H13-H14+H15+H16+H17</f>
        <v>5175</v>
      </c>
      <c r="I18" s="1297">
        <f>I13-I14+I15+I16+I17</f>
        <v>3613</v>
      </c>
      <c r="J18" s="1299" t="s">
        <v>805</v>
      </c>
      <c r="K18" s="1299" t="s">
        <v>805</v>
      </c>
      <c r="L18" s="968"/>
      <c r="M18" s="1297">
        <f>M13-M14+M15+M16+M17</f>
        <v>5540</v>
      </c>
      <c r="N18" s="1297">
        <f>N13-N14+N15+N16+N17</f>
        <v>5175</v>
      </c>
      <c r="O18" s="1297">
        <f>O13-O14+O15+O16+O17</f>
        <v>3613</v>
      </c>
    </row>
    <row r="19" spans="1:15" x14ac:dyDescent="0.2">
      <c r="A19" s="655" t="s">
        <v>817</v>
      </c>
      <c r="B19" s="667">
        <v>401</v>
      </c>
      <c r="C19" s="1290">
        <v>457</v>
      </c>
      <c r="D19" s="1172" t="s">
        <v>805</v>
      </c>
      <c r="E19" s="1282" t="s">
        <v>805</v>
      </c>
      <c r="F19" s="1300">
        <v>443</v>
      </c>
      <c r="G19" s="1287">
        <f t="shared" ref="G19:H23" si="1">M19</f>
        <v>498</v>
      </c>
      <c r="H19" s="1287">
        <f t="shared" si="1"/>
        <v>482</v>
      </c>
      <c r="I19" s="1284">
        <f t="shared" si="0"/>
        <v>465</v>
      </c>
      <c r="J19" s="1269" t="s">
        <v>805</v>
      </c>
      <c r="K19" s="1269" t="s">
        <v>805</v>
      </c>
      <c r="L19" s="968"/>
      <c r="M19" s="1301">
        <v>498</v>
      </c>
      <c r="N19" s="657">
        <v>482</v>
      </c>
      <c r="O19" s="661">
        <v>465</v>
      </c>
    </row>
    <row r="20" spans="1:15" x14ac:dyDescent="0.2">
      <c r="A20" s="649" t="s">
        <v>818</v>
      </c>
      <c r="B20" s="650" t="s">
        <v>819</v>
      </c>
      <c r="C20" s="1281">
        <v>620</v>
      </c>
      <c r="D20" s="1188" t="s">
        <v>805</v>
      </c>
      <c r="E20" s="1286" t="s">
        <v>805</v>
      </c>
      <c r="F20" s="1286">
        <v>620</v>
      </c>
      <c r="G20" s="1287">
        <f t="shared" si="1"/>
        <v>754</v>
      </c>
      <c r="H20" s="1287">
        <f t="shared" si="1"/>
        <v>795</v>
      </c>
      <c r="I20" s="1288">
        <f t="shared" si="0"/>
        <v>1229</v>
      </c>
      <c r="J20" s="1285" t="s">
        <v>805</v>
      </c>
      <c r="K20" s="1285" t="s">
        <v>805</v>
      </c>
      <c r="L20" s="968"/>
      <c r="M20" s="1289">
        <v>754</v>
      </c>
      <c r="N20" s="645">
        <v>795</v>
      </c>
      <c r="O20" s="648">
        <v>1229</v>
      </c>
    </row>
    <row r="21" spans="1:15" x14ac:dyDescent="0.2">
      <c r="A21" s="649" t="s">
        <v>820</v>
      </c>
      <c r="B21" s="650" t="s">
        <v>805</v>
      </c>
      <c r="C21" s="1281"/>
      <c r="D21" s="1188" t="s">
        <v>805</v>
      </c>
      <c r="E21" s="1286" t="s">
        <v>805</v>
      </c>
      <c r="F21" s="1286"/>
      <c r="G21" s="1287">
        <f t="shared" si="1"/>
        <v>0</v>
      </c>
      <c r="H21" s="1287">
        <f t="shared" si="1"/>
        <v>0</v>
      </c>
      <c r="I21" s="1288">
        <f t="shared" si="0"/>
        <v>0</v>
      </c>
      <c r="J21" s="1285" t="s">
        <v>805</v>
      </c>
      <c r="K21" s="1285" t="s">
        <v>805</v>
      </c>
      <c r="L21" s="968"/>
      <c r="M21" s="1289"/>
      <c r="N21" s="645"/>
      <c r="O21" s="648"/>
    </row>
    <row r="22" spans="1:15" x14ac:dyDescent="0.2">
      <c r="A22" s="649" t="s">
        <v>821</v>
      </c>
      <c r="B22" s="650" t="s">
        <v>805</v>
      </c>
      <c r="C22" s="1281">
        <v>1194</v>
      </c>
      <c r="D22" s="1188" t="s">
        <v>805</v>
      </c>
      <c r="E22" s="1286" t="s">
        <v>805</v>
      </c>
      <c r="F22" s="1286">
        <v>3819</v>
      </c>
      <c r="G22" s="1287">
        <f t="shared" si="1"/>
        <v>4219</v>
      </c>
      <c r="H22" s="1287">
        <f t="shared" si="1"/>
        <v>3793</v>
      </c>
      <c r="I22" s="1288">
        <f t="shared" si="0"/>
        <v>1717</v>
      </c>
      <c r="J22" s="1285" t="s">
        <v>805</v>
      </c>
      <c r="K22" s="1285" t="s">
        <v>805</v>
      </c>
      <c r="L22" s="968"/>
      <c r="M22" s="1289">
        <v>4219</v>
      </c>
      <c r="N22" s="645">
        <v>3793</v>
      </c>
      <c r="O22" s="648">
        <v>1717</v>
      </c>
    </row>
    <row r="23" spans="1:15" ht="13.5" thickBot="1" x14ac:dyDescent="0.25">
      <c r="A23" s="630" t="s">
        <v>822</v>
      </c>
      <c r="B23" s="671" t="s">
        <v>805</v>
      </c>
      <c r="C23" s="1302"/>
      <c r="D23" s="1291" t="s">
        <v>805</v>
      </c>
      <c r="E23" s="1292" t="s">
        <v>805</v>
      </c>
      <c r="F23" s="1292"/>
      <c r="G23" s="1303">
        <f t="shared" si="1"/>
        <v>0</v>
      </c>
      <c r="H23" s="1303">
        <f t="shared" si="1"/>
        <v>0</v>
      </c>
      <c r="I23" s="1293">
        <f t="shared" si="0"/>
        <v>0</v>
      </c>
      <c r="J23" s="1304" t="s">
        <v>805</v>
      </c>
      <c r="K23" s="1304" t="s">
        <v>805</v>
      </c>
      <c r="L23" s="968"/>
      <c r="M23" s="1305"/>
      <c r="N23" s="672"/>
      <c r="O23" s="677"/>
    </row>
    <row r="24" spans="1:15" x14ac:dyDescent="0.2">
      <c r="A24" s="1306" t="s">
        <v>823</v>
      </c>
      <c r="B24" s="644" t="s">
        <v>805</v>
      </c>
      <c r="C24" s="1270">
        <v>11174</v>
      </c>
      <c r="D24" s="1214">
        <v>10609</v>
      </c>
      <c r="E24" s="679">
        <v>12172</v>
      </c>
      <c r="F24" s="1283">
        <v>2650</v>
      </c>
      <c r="G24" s="1284">
        <f t="shared" ref="G24:G36" si="2">M24-F24</f>
        <v>2845</v>
      </c>
      <c r="H24" s="1284">
        <f t="shared" ref="H24:I39" si="3">N24-M24</f>
        <v>2788</v>
      </c>
      <c r="I24" s="1284">
        <f>O24-N24</f>
        <v>3889</v>
      </c>
      <c r="J24" s="1307">
        <f t="shared" ref="J24:J43" si="4">SUM(F24:I24)</f>
        <v>12172</v>
      </c>
      <c r="K24" s="1308">
        <f>(J24/E24)*100</f>
        <v>100</v>
      </c>
      <c r="L24" s="968"/>
      <c r="M24" s="1270">
        <v>5495</v>
      </c>
      <c r="N24" s="682">
        <v>8283</v>
      </c>
      <c r="O24" s="621">
        <v>12172</v>
      </c>
    </row>
    <row r="25" spans="1:15" x14ac:dyDescent="0.2">
      <c r="A25" s="649" t="s">
        <v>824</v>
      </c>
      <c r="B25" s="650" t="s">
        <v>805</v>
      </c>
      <c r="C25" s="1289"/>
      <c r="D25" s="1218">
        <v>0</v>
      </c>
      <c r="E25" s="683">
        <v>0</v>
      </c>
      <c r="F25" s="1287"/>
      <c r="G25" s="1309">
        <f t="shared" si="2"/>
        <v>0</v>
      </c>
      <c r="H25" s="1309">
        <f t="shared" si="3"/>
        <v>0</v>
      </c>
      <c r="I25" s="1309">
        <f t="shared" si="3"/>
        <v>0</v>
      </c>
      <c r="J25" s="1310">
        <f t="shared" si="4"/>
        <v>0</v>
      </c>
      <c r="K25" s="1311" t="str">
        <f>IF(E25=0,"x",(J25/E25)*100)</f>
        <v>x</v>
      </c>
      <c r="L25" s="968"/>
      <c r="M25" s="1289"/>
      <c r="N25" s="645"/>
      <c r="O25" s="687"/>
    </row>
    <row r="26" spans="1:15" ht="13.5" thickBot="1" x14ac:dyDescent="0.25">
      <c r="A26" s="630" t="s">
        <v>825</v>
      </c>
      <c r="B26" s="671">
        <v>672</v>
      </c>
      <c r="C26" s="1294">
        <v>1900</v>
      </c>
      <c r="D26" s="1221">
        <v>2225</v>
      </c>
      <c r="E26" s="688">
        <v>2025</v>
      </c>
      <c r="F26" s="1312">
        <v>507</v>
      </c>
      <c r="G26" s="1313">
        <f t="shared" si="2"/>
        <v>506</v>
      </c>
      <c r="H26" s="1313">
        <f t="shared" si="3"/>
        <v>506</v>
      </c>
      <c r="I26" s="1313">
        <f t="shared" si="3"/>
        <v>506</v>
      </c>
      <c r="J26" s="1314">
        <f t="shared" si="4"/>
        <v>2025</v>
      </c>
      <c r="K26" s="1315">
        <f>(J26/E26)*100</f>
        <v>100</v>
      </c>
      <c r="L26" s="968"/>
      <c r="M26" s="1294">
        <v>1013</v>
      </c>
      <c r="N26" s="693">
        <v>1519</v>
      </c>
      <c r="O26" s="694">
        <v>2025</v>
      </c>
    </row>
    <row r="27" spans="1:15" x14ac:dyDescent="0.2">
      <c r="A27" s="643" t="s">
        <v>826</v>
      </c>
      <c r="B27" s="678">
        <v>501</v>
      </c>
      <c r="C27" s="1301">
        <v>456</v>
      </c>
      <c r="D27" s="1226">
        <v>440</v>
      </c>
      <c r="E27" s="695">
        <v>599</v>
      </c>
      <c r="F27" s="1316">
        <v>108</v>
      </c>
      <c r="G27" s="1284">
        <f t="shared" si="2"/>
        <v>155</v>
      </c>
      <c r="H27" s="1309">
        <f t="shared" si="3"/>
        <v>88</v>
      </c>
      <c r="I27" s="1284">
        <f t="shared" si="3"/>
        <v>248</v>
      </c>
      <c r="J27" s="1317">
        <f t="shared" si="4"/>
        <v>599</v>
      </c>
      <c r="K27" s="1318">
        <f>(J27/E27)*100</f>
        <v>100</v>
      </c>
      <c r="L27" s="968"/>
      <c r="M27" s="1301">
        <v>263</v>
      </c>
      <c r="N27" s="696">
        <v>351</v>
      </c>
      <c r="O27" s="697">
        <v>599</v>
      </c>
    </row>
    <row r="28" spans="1:15" x14ac:dyDescent="0.2">
      <c r="A28" s="649" t="s">
        <v>827</v>
      </c>
      <c r="B28" s="650">
        <v>502</v>
      </c>
      <c r="C28" s="1289">
        <v>464</v>
      </c>
      <c r="D28" s="1218">
        <v>975</v>
      </c>
      <c r="E28" s="683">
        <v>554</v>
      </c>
      <c r="F28" s="1287">
        <v>236</v>
      </c>
      <c r="G28" s="1309">
        <f t="shared" si="2"/>
        <v>115</v>
      </c>
      <c r="H28" s="1309">
        <f t="shared" si="3"/>
        <v>72</v>
      </c>
      <c r="I28" s="1309">
        <f t="shared" si="3"/>
        <v>131</v>
      </c>
      <c r="J28" s="1310">
        <f t="shared" si="4"/>
        <v>554</v>
      </c>
      <c r="K28" s="1311">
        <f>(J28/E28)*100</f>
        <v>100</v>
      </c>
      <c r="L28" s="968"/>
      <c r="M28" s="1289">
        <v>351</v>
      </c>
      <c r="N28" s="645">
        <v>423</v>
      </c>
      <c r="O28" s="687">
        <v>554</v>
      </c>
    </row>
    <row r="29" spans="1:15" x14ac:dyDescent="0.2">
      <c r="A29" s="649" t="s">
        <v>828</v>
      </c>
      <c r="B29" s="650">
        <v>504</v>
      </c>
      <c r="C29" s="1289"/>
      <c r="D29" s="1218">
        <v>0</v>
      </c>
      <c r="E29" s="683">
        <v>0</v>
      </c>
      <c r="F29" s="1287"/>
      <c r="G29" s="1309">
        <f t="shared" si="2"/>
        <v>0</v>
      </c>
      <c r="H29" s="1309">
        <f t="shared" si="3"/>
        <v>0</v>
      </c>
      <c r="I29" s="1309">
        <f t="shared" si="3"/>
        <v>0</v>
      </c>
      <c r="J29" s="1310">
        <f t="shared" si="4"/>
        <v>0</v>
      </c>
      <c r="K29" s="1311" t="str">
        <f>IF(E29=0,"x",(J29/E29)*100)</f>
        <v>x</v>
      </c>
      <c r="L29" s="968"/>
      <c r="M29" s="1289"/>
      <c r="N29" s="645"/>
      <c r="O29" s="687"/>
    </row>
    <row r="30" spans="1:15" x14ac:dyDescent="0.2">
      <c r="A30" s="649" t="s">
        <v>829</v>
      </c>
      <c r="B30" s="650">
        <v>511</v>
      </c>
      <c r="C30" s="1289">
        <v>208</v>
      </c>
      <c r="D30" s="1218">
        <v>610</v>
      </c>
      <c r="E30" s="683">
        <v>183</v>
      </c>
      <c r="F30" s="1287">
        <v>13</v>
      </c>
      <c r="G30" s="1309">
        <f t="shared" si="2"/>
        <v>13</v>
      </c>
      <c r="H30" s="1309">
        <f t="shared" si="3"/>
        <v>120</v>
      </c>
      <c r="I30" s="1309">
        <f t="shared" si="3"/>
        <v>37</v>
      </c>
      <c r="J30" s="1310">
        <f t="shared" si="4"/>
        <v>183</v>
      </c>
      <c r="K30" s="1311">
        <f>(J30/E30)*100</f>
        <v>100</v>
      </c>
      <c r="L30" s="968"/>
      <c r="M30" s="1289">
        <v>26</v>
      </c>
      <c r="N30" s="645">
        <v>146</v>
      </c>
      <c r="O30" s="687">
        <v>183</v>
      </c>
    </row>
    <row r="31" spans="1:15" x14ac:dyDescent="0.2">
      <c r="A31" s="649" t="s">
        <v>830</v>
      </c>
      <c r="B31" s="650">
        <v>518</v>
      </c>
      <c r="C31" s="1289">
        <v>643</v>
      </c>
      <c r="D31" s="1218">
        <v>400</v>
      </c>
      <c r="E31" s="683">
        <v>766</v>
      </c>
      <c r="F31" s="1287">
        <v>135</v>
      </c>
      <c r="G31" s="1309">
        <f t="shared" si="2"/>
        <v>265</v>
      </c>
      <c r="H31" s="1309">
        <f t="shared" si="3"/>
        <v>163</v>
      </c>
      <c r="I31" s="1309">
        <f t="shared" si="3"/>
        <v>203</v>
      </c>
      <c r="J31" s="1310">
        <f t="shared" si="4"/>
        <v>766</v>
      </c>
      <c r="K31" s="1311">
        <f>(J31/E31)*100</f>
        <v>100</v>
      </c>
      <c r="L31" s="968"/>
      <c r="M31" s="1289">
        <v>400</v>
      </c>
      <c r="N31" s="645">
        <v>563</v>
      </c>
      <c r="O31" s="687">
        <v>766</v>
      </c>
    </row>
    <row r="32" spans="1:15" x14ac:dyDescent="0.2">
      <c r="A32" s="649" t="s">
        <v>831</v>
      </c>
      <c r="B32" s="650">
        <v>521</v>
      </c>
      <c r="C32" s="1289">
        <v>6954</v>
      </c>
      <c r="D32" s="1218">
        <v>6063</v>
      </c>
      <c r="E32" s="683">
        <v>7551</v>
      </c>
      <c r="F32" s="1287">
        <v>1636</v>
      </c>
      <c r="G32" s="1309">
        <f t="shared" si="2"/>
        <v>1772</v>
      </c>
      <c r="H32" s="1309">
        <f t="shared" si="3"/>
        <v>1677</v>
      </c>
      <c r="I32" s="1309">
        <f t="shared" si="3"/>
        <v>2466</v>
      </c>
      <c r="J32" s="1310">
        <f t="shared" si="4"/>
        <v>7551</v>
      </c>
      <c r="K32" s="1311">
        <f>(J32/E32)*100</f>
        <v>100</v>
      </c>
      <c r="L32" s="968"/>
      <c r="M32" s="1289">
        <v>3408</v>
      </c>
      <c r="N32" s="645">
        <v>5085</v>
      </c>
      <c r="O32" s="687">
        <v>7551</v>
      </c>
    </row>
    <row r="33" spans="1:15" x14ac:dyDescent="0.2">
      <c r="A33" s="649" t="s">
        <v>832</v>
      </c>
      <c r="B33" s="650" t="s">
        <v>833</v>
      </c>
      <c r="C33" s="1289">
        <v>2589</v>
      </c>
      <c r="D33" s="1218">
        <v>2343</v>
      </c>
      <c r="E33" s="683">
        <v>2781</v>
      </c>
      <c r="F33" s="1287">
        <v>601</v>
      </c>
      <c r="G33" s="1309">
        <f t="shared" si="2"/>
        <v>668</v>
      </c>
      <c r="H33" s="1309">
        <f t="shared" si="3"/>
        <v>622</v>
      </c>
      <c r="I33" s="1309">
        <f t="shared" si="3"/>
        <v>890</v>
      </c>
      <c r="J33" s="1310">
        <f t="shared" si="4"/>
        <v>2781</v>
      </c>
      <c r="K33" s="1311">
        <f>(J33/E33)*100</f>
        <v>100</v>
      </c>
      <c r="L33" s="968"/>
      <c r="M33" s="1289">
        <v>1269</v>
      </c>
      <c r="N33" s="645">
        <v>1891</v>
      </c>
      <c r="O33" s="687">
        <v>2781</v>
      </c>
    </row>
    <row r="34" spans="1:15" x14ac:dyDescent="0.2">
      <c r="A34" s="649" t="s">
        <v>834</v>
      </c>
      <c r="B34" s="650">
        <v>557</v>
      </c>
      <c r="C34" s="1289"/>
      <c r="D34" s="1218">
        <v>0</v>
      </c>
      <c r="E34" s="683">
        <v>0</v>
      </c>
      <c r="F34" s="1287"/>
      <c r="G34" s="1309">
        <f t="shared" si="2"/>
        <v>0</v>
      </c>
      <c r="H34" s="1309">
        <f t="shared" si="3"/>
        <v>0</v>
      </c>
      <c r="I34" s="1309">
        <f t="shared" si="3"/>
        <v>0</v>
      </c>
      <c r="J34" s="1310">
        <f t="shared" si="4"/>
        <v>0</v>
      </c>
      <c r="K34" s="1311" t="str">
        <f>IF(E34=0,"x",(J34/E34)*100)</f>
        <v>x</v>
      </c>
      <c r="L34" s="968"/>
      <c r="M34" s="1289"/>
      <c r="N34" s="645"/>
      <c r="O34" s="687"/>
    </row>
    <row r="35" spans="1:15" x14ac:dyDescent="0.2">
      <c r="A35" s="649" t="s">
        <v>835</v>
      </c>
      <c r="B35" s="650">
        <v>551</v>
      </c>
      <c r="C35" s="1289">
        <v>52</v>
      </c>
      <c r="D35" s="1218">
        <v>56</v>
      </c>
      <c r="E35" s="683">
        <v>61</v>
      </c>
      <c r="F35" s="1287">
        <v>14</v>
      </c>
      <c r="G35" s="1309">
        <f t="shared" si="2"/>
        <v>14</v>
      </c>
      <c r="H35" s="1309">
        <f t="shared" si="3"/>
        <v>16</v>
      </c>
      <c r="I35" s="1309">
        <f t="shared" si="3"/>
        <v>17</v>
      </c>
      <c r="J35" s="1310">
        <f t="shared" si="4"/>
        <v>61</v>
      </c>
      <c r="K35" s="1311">
        <f>(J35/E35)*100</f>
        <v>100</v>
      </c>
      <c r="L35" s="968"/>
      <c r="M35" s="1289">
        <v>28</v>
      </c>
      <c r="N35" s="645">
        <v>44</v>
      </c>
      <c r="O35" s="687">
        <v>61</v>
      </c>
    </row>
    <row r="36" spans="1:15" ht="13.5" thickBot="1" x14ac:dyDescent="0.25">
      <c r="A36" s="698" t="s">
        <v>836</v>
      </c>
      <c r="B36" s="699" t="s">
        <v>837</v>
      </c>
      <c r="C36" s="1305">
        <v>211</v>
      </c>
      <c r="D36" s="1227">
        <v>228</v>
      </c>
      <c r="E36" s="700">
        <v>271</v>
      </c>
      <c r="F36" s="1319">
        <v>57</v>
      </c>
      <c r="G36" s="1309">
        <f t="shared" si="2"/>
        <v>3</v>
      </c>
      <c r="H36" s="1309">
        <f t="shared" si="3"/>
        <v>54</v>
      </c>
      <c r="I36" s="1313">
        <f t="shared" si="3"/>
        <v>157</v>
      </c>
      <c r="J36" s="1314">
        <f t="shared" si="4"/>
        <v>271</v>
      </c>
      <c r="K36" s="1315">
        <f>(J36/E36)*100</f>
        <v>100</v>
      </c>
      <c r="L36" s="968"/>
      <c r="M36" s="1305">
        <v>60</v>
      </c>
      <c r="N36" s="672">
        <v>114</v>
      </c>
      <c r="O36" s="702">
        <v>271</v>
      </c>
    </row>
    <row r="37" spans="1:15" ht="15" thickBot="1" x14ac:dyDescent="0.25">
      <c r="A37" s="1320" t="s">
        <v>838</v>
      </c>
      <c r="B37" s="1321"/>
      <c r="C37" s="1297">
        <f t="shared" ref="C37:I37" si="5">SUM(C27:C36)</f>
        <v>11577</v>
      </c>
      <c r="D37" s="1205">
        <f t="shared" si="5"/>
        <v>11115</v>
      </c>
      <c r="E37" s="1298">
        <f t="shared" si="5"/>
        <v>12766</v>
      </c>
      <c r="F37" s="1298">
        <f t="shared" si="5"/>
        <v>2800</v>
      </c>
      <c r="G37" s="1297">
        <f t="shared" si="5"/>
        <v>3005</v>
      </c>
      <c r="H37" s="1297">
        <f t="shared" si="5"/>
        <v>2812</v>
      </c>
      <c r="I37" s="1297">
        <f t="shared" si="5"/>
        <v>4149</v>
      </c>
      <c r="J37" s="1297">
        <f t="shared" si="4"/>
        <v>12766</v>
      </c>
      <c r="K37" s="1322">
        <f>(J37/E37)*100</f>
        <v>100</v>
      </c>
      <c r="L37" s="968"/>
      <c r="M37" s="1297">
        <f>SUM(M27:M36)</f>
        <v>5805</v>
      </c>
      <c r="N37" s="1297">
        <f>SUM(N27:N36)</f>
        <v>8617</v>
      </c>
      <c r="O37" s="1297">
        <f>SUM(O27:O36)</f>
        <v>12766</v>
      </c>
    </row>
    <row r="38" spans="1:15" x14ac:dyDescent="0.2">
      <c r="A38" s="706" t="s">
        <v>839</v>
      </c>
      <c r="B38" s="678">
        <v>601</v>
      </c>
      <c r="C38" s="1301"/>
      <c r="D38" s="1226">
        <v>0</v>
      </c>
      <c r="E38" s="695">
        <v>0</v>
      </c>
      <c r="F38" s="1283"/>
      <c r="G38" s="1309">
        <f>M38-F38</f>
        <v>0</v>
      </c>
      <c r="H38" s="1309">
        <f>N38-M38</f>
        <v>0</v>
      </c>
      <c r="I38" s="1309">
        <f t="shared" si="3"/>
        <v>0</v>
      </c>
      <c r="J38" s="1307">
        <f t="shared" si="4"/>
        <v>0</v>
      </c>
      <c r="K38" s="1308" t="str">
        <f>IF(E38=0,"x",(J38/E38)*100)</f>
        <v>x</v>
      </c>
      <c r="L38" s="968"/>
      <c r="M38" s="1301"/>
      <c r="N38" s="696"/>
      <c r="O38" s="697"/>
    </row>
    <row r="39" spans="1:15" x14ac:dyDescent="0.2">
      <c r="A39" s="707" t="s">
        <v>840</v>
      </c>
      <c r="B39" s="650">
        <v>602</v>
      </c>
      <c r="C39" s="1289">
        <v>398</v>
      </c>
      <c r="D39" s="1218">
        <v>370</v>
      </c>
      <c r="E39" s="683">
        <v>411</v>
      </c>
      <c r="F39" s="1287">
        <v>122</v>
      </c>
      <c r="G39" s="1309">
        <f>M39-F39</f>
        <v>122</v>
      </c>
      <c r="H39" s="1309">
        <f>N39-M39</f>
        <v>60</v>
      </c>
      <c r="I39" s="1309">
        <f t="shared" si="3"/>
        <v>107</v>
      </c>
      <c r="J39" s="1310">
        <f t="shared" si="4"/>
        <v>411</v>
      </c>
      <c r="K39" s="1311">
        <f>(J39/E39)*100</f>
        <v>100</v>
      </c>
      <c r="L39" s="968"/>
      <c r="M39" s="1289">
        <v>244</v>
      </c>
      <c r="N39" s="645">
        <v>304</v>
      </c>
      <c r="O39" s="687">
        <v>411</v>
      </c>
    </row>
    <row r="40" spans="1:15" x14ac:dyDescent="0.2">
      <c r="A40" s="707" t="s">
        <v>841</v>
      </c>
      <c r="B40" s="650">
        <v>604</v>
      </c>
      <c r="C40" s="1289"/>
      <c r="D40" s="1218">
        <v>0</v>
      </c>
      <c r="E40" s="683">
        <v>0</v>
      </c>
      <c r="F40" s="1287"/>
      <c r="G40" s="1309">
        <f>M40-F40</f>
        <v>0</v>
      </c>
      <c r="H40" s="1309">
        <f>N40-M40</f>
        <v>0</v>
      </c>
      <c r="I40" s="1309">
        <f t="shared" ref="I40:I42" si="6">O40-N40</f>
        <v>0</v>
      </c>
      <c r="J40" s="1310">
        <f t="shared" si="4"/>
        <v>0</v>
      </c>
      <c r="K40" s="1311" t="str">
        <f>IF(E40=0,"x",(J40/E40)*100)</f>
        <v>x</v>
      </c>
      <c r="L40" s="968"/>
      <c r="M40" s="1289"/>
      <c r="N40" s="645"/>
      <c r="O40" s="687"/>
    </row>
    <row r="41" spans="1:15" x14ac:dyDescent="0.2">
      <c r="A41" s="707" t="s">
        <v>842</v>
      </c>
      <c r="B41" s="650" t="s">
        <v>843</v>
      </c>
      <c r="C41" s="1289">
        <v>11174</v>
      </c>
      <c r="D41" s="1218">
        <v>10609</v>
      </c>
      <c r="E41" s="683">
        <v>12172</v>
      </c>
      <c r="F41" s="1287">
        <v>2650</v>
      </c>
      <c r="G41" s="1309">
        <f>M41-F41</f>
        <v>2845</v>
      </c>
      <c r="H41" s="1309">
        <f>N41-M41</f>
        <v>2788</v>
      </c>
      <c r="I41" s="1309">
        <f t="shared" si="6"/>
        <v>3889</v>
      </c>
      <c r="J41" s="1310">
        <f t="shared" si="4"/>
        <v>12172</v>
      </c>
      <c r="K41" s="1311">
        <f>IF(E41=0,"x",(J41/E41)*100)</f>
        <v>100</v>
      </c>
      <c r="L41" s="968"/>
      <c r="M41" s="1289">
        <v>5495</v>
      </c>
      <c r="N41" s="645">
        <v>8283</v>
      </c>
      <c r="O41" s="687">
        <v>12172</v>
      </c>
    </row>
    <row r="42" spans="1:15" ht="13.5" thickBot="1" x14ac:dyDescent="0.25">
      <c r="A42" s="580" t="s">
        <v>844</v>
      </c>
      <c r="B42" s="699" t="s">
        <v>845</v>
      </c>
      <c r="C42" s="1305">
        <v>208</v>
      </c>
      <c r="D42" s="1227">
        <v>136</v>
      </c>
      <c r="E42" s="700">
        <v>186</v>
      </c>
      <c r="F42" s="1319">
        <v>21</v>
      </c>
      <c r="G42" s="1313">
        <f>M42-F42</f>
        <v>114</v>
      </c>
      <c r="H42" s="1313">
        <f>N42-M42</f>
        <v>0</v>
      </c>
      <c r="I42" s="1309">
        <f t="shared" si="6"/>
        <v>51</v>
      </c>
      <c r="J42" s="1314">
        <f t="shared" si="4"/>
        <v>186</v>
      </c>
      <c r="K42" s="1323">
        <f>(J42/E42)*100</f>
        <v>100</v>
      </c>
      <c r="L42" s="968"/>
      <c r="M42" s="1305">
        <v>135</v>
      </c>
      <c r="N42" s="672">
        <v>135</v>
      </c>
      <c r="O42" s="702">
        <v>186</v>
      </c>
    </row>
    <row r="43" spans="1:15" ht="15" thickBot="1" x14ac:dyDescent="0.25">
      <c r="A43" s="1320" t="s">
        <v>846</v>
      </c>
      <c r="B43" s="1321" t="s">
        <v>805</v>
      </c>
      <c r="C43" s="1297">
        <f t="shared" ref="C43:I43" si="7">SUM(C38:C42)</f>
        <v>11780</v>
      </c>
      <c r="D43" s="1205">
        <f t="shared" si="7"/>
        <v>11115</v>
      </c>
      <c r="E43" s="1298">
        <f t="shared" si="7"/>
        <v>12769</v>
      </c>
      <c r="F43" s="1297">
        <f t="shared" si="7"/>
        <v>2793</v>
      </c>
      <c r="G43" s="1324">
        <f t="shared" si="7"/>
        <v>3081</v>
      </c>
      <c r="H43" s="1297">
        <f t="shared" si="7"/>
        <v>2848</v>
      </c>
      <c r="I43" s="1325">
        <f t="shared" si="7"/>
        <v>4047</v>
      </c>
      <c r="J43" s="1297">
        <f t="shared" si="4"/>
        <v>12769</v>
      </c>
      <c r="K43" s="1322">
        <f>(J43/E43)*100</f>
        <v>100</v>
      </c>
      <c r="L43" s="968"/>
      <c r="M43" s="1297">
        <f>SUM(M38:M42)</f>
        <v>5874</v>
      </c>
      <c r="N43" s="1299">
        <f>SUM(N38:N42)</f>
        <v>8722</v>
      </c>
      <c r="O43" s="1297">
        <f>SUM(O38:O42)</f>
        <v>12769</v>
      </c>
    </row>
    <row r="44" spans="1:15" ht="5.25" customHeight="1" thickBot="1" x14ac:dyDescent="0.25">
      <c r="A44" s="580"/>
      <c r="B44" s="713"/>
      <c r="C44" s="714"/>
      <c r="D44" s="715"/>
      <c r="E44" s="715"/>
      <c r="F44" s="716"/>
      <c r="G44" s="717"/>
      <c r="H44" s="718"/>
      <c r="I44" s="717"/>
      <c r="J44" s="719"/>
      <c r="K44" s="720"/>
      <c r="L44" s="968"/>
      <c r="M44" s="716"/>
      <c r="N44" s="714"/>
      <c r="O44" s="714"/>
    </row>
    <row r="45" spans="1:15" ht="15" thickBot="1" x14ac:dyDescent="0.25">
      <c r="A45" s="1326" t="s">
        <v>847</v>
      </c>
      <c r="B45" s="1321" t="s">
        <v>805</v>
      </c>
      <c r="C45" s="1297">
        <f t="shared" ref="C45:I45" si="8">C43-C41</f>
        <v>606</v>
      </c>
      <c r="D45" s="1298">
        <f t="shared" si="8"/>
        <v>506</v>
      </c>
      <c r="E45" s="1298">
        <f t="shared" si="8"/>
        <v>597</v>
      </c>
      <c r="F45" s="1297">
        <f t="shared" si="8"/>
        <v>143</v>
      </c>
      <c r="G45" s="1327">
        <f t="shared" si="8"/>
        <v>236</v>
      </c>
      <c r="H45" s="1297">
        <f t="shared" si="8"/>
        <v>60</v>
      </c>
      <c r="I45" s="1299">
        <f t="shared" si="8"/>
        <v>158</v>
      </c>
      <c r="J45" s="1328">
        <f>SUM(F45:I45)</f>
        <v>597</v>
      </c>
      <c r="K45" s="1308">
        <f>(J45/E45)*100</f>
        <v>100</v>
      </c>
      <c r="L45" s="968"/>
      <c r="M45" s="1297">
        <f>M43-M41</f>
        <v>379</v>
      </c>
      <c r="N45" s="1299">
        <f>N43-N41</f>
        <v>439</v>
      </c>
      <c r="O45" s="1297">
        <f>O43-O41</f>
        <v>597</v>
      </c>
    </row>
    <row r="46" spans="1:15" ht="15" thickBot="1" x14ac:dyDescent="0.25">
      <c r="A46" s="1320" t="s">
        <v>848</v>
      </c>
      <c r="B46" s="1321" t="s">
        <v>805</v>
      </c>
      <c r="C46" s="1297">
        <f t="shared" ref="C46:I46" si="9">C43-C37</f>
        <v>203</v>
      </c>
      <c r="D46" s="1298">
        <f t="shared" si="9"/>
        <v>0</v>
      </c>
      <c r="E46" s="1298">
        <f t="shared" si="9"/>
        <v>3</v>
      </c>
      <c r="F46" s="1297">
        <f t="shared" si="9"/>
        <v>-7</v>
      </c>
      <c r="G46" s="1327">
        <f t="shared" si="9"/>
        <v>76</v>
      </c>
      <c r="H46" s="1297">
        <f t="shared" si="9"/>
        <v>36</v>
      </c>
      <c r="I46" s="1299">
        <f t="shared" si="9"/>
        <v>-102</v>
      </c>
      <c r="J46" s="1328">
        <f>SUM(F46:I46)</f>
        <v>3</v>
      </c>
      <c r="K46" s="1308">
        <f>IF(E46=0,"x",(J46/E46)*100)</f>
        <v>100</v>
      </c>
      <c r="L46" s="968"/>
      <c r="M46" s="1297">
        <f>M43-M37</f>
        <v>69</v>
      </c>
      <c r="N46" s="1299">
        <f>N43-N37</f>
        <v>105</v>
      </c>
      <c r="O46" s="1297">
        <f>O43-O37</f>
        <v>3</v>
      </c>
    </row>
    <row r="47" spans="1:15" ht="15" thickBot="1" x14ac:dyDescent="0.25">
      <c r="A47" s="1329" t="s">
        <v>849</v>
      </c>
      <c r="B47" s="1330" t="s">
        <v>805</v>
      </c>
      <c r="C47" s="1297">
        <f t="shared" ref="C47:I47" si="10">C46-C41</f>
        <v>-10971</v>
      </c>
      <c r="D47" s="1298">
        <f t="shared" si="10"/>
        <v>-10609</v>
      </c>
      <c r="E47" s="1298">
        <f t="shared" si="10"/>
        <v>-12169</v>
      </c>
      <c r="F47" s="1297">
        <f t="shared" si="10"/>
        <v>-2657</v>
      </c>
      <c r="G47" s="1327">
        <f t="shared" si="10"/>
        <v>-2769</v>
      </c>
      <c r="H47" s="1297">
        <f t="shared" si="10"/>
        <v>-2752</v>
      </c>
      <c r="I47" s="1299">
        <f t="shared" si="10"/>
        <v>-3991</v>
      </c>
      <c r="J47" s="1328">
        <f>SUM(F47:I47)</f>
        <v>-12169</v>
      </c>
      <c r="K47" s="1322">
        <f>(J47/E47)*100</f>
        <v>100</v>
      </c>
      <c r="L47" s="968"/>
      <c r="M47" s="1297">
        <f>M46-M41</f>
        <v>-5426</v>
      </c>
      <c r="N47" s="1299">
        <f>N46-N41</f>
        <v>-8178</v>
      </c>
      <c r="O47" s="1297">
        <f>O46-O41</f>
        <v>-12169</v>
      </c>
    </row>
    <row r="50" spans="1:10" ht="14.25" x14ac:dyDescent="0.2">
      <c r="A50" s="730" t="s">
        <v>850</v>
      </c>
    </row>
    <row r="51" spans="1:10" ht="14.25" x14ac:dyDescent="0.2">
      <c r="A51" s="731" t="s">
        <v>851</v>
      </c>
    </row>
    <row r="52" spans="1:10" ht="14.25" x14ac:dyDescent="0.2">
      <c r="A52" s="731" t="s">
        <v>852</v>
      </c>
    </row>
    <row r="53" spans="1:10" s="353" customFormat="1" ht="14.25" x14ac:dyDescent="0.2">
      <c r="A53" s="731" t="s">
        <v>853</v>
      </c>
      <c r="B53" s="595"/>
      <c r="E53" s="596"/>
      <c r="F53" s="596"/>
      <c r="G53" s="596"/>
      <c r="H53" s="596"/>
      <c r="I53" s="596"/>
      <c r="J53" s="596"/>
    </row>
    <row r="55" spans="1:10" x14ac:dyDescent="0.2">
      <c r="A55" s="347" t="s">
        <v>861</v>
      </c>
    </row>
    <row r="58" spans="1:10" x14ac:dyDescent="0.2">
      <c r="A58" s="967" t="s">
        <v>894</v>
      </c>
    </row>
    <row r="60" spans="1:10" x14ac:dyDescent="0.2">
      <c r="A60" s="967" t="s">
        <v>895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738" customWidth="1"/>
    <col min="2" max="2" width="7.28515625" style="739" customWidth="1"/>
    <col min="3" max="4" width="11.5703125" style="737" customWidth="1"/>
    <col min="5" max="5" width="11.5703125" style="740" customWidth="1"/>
    <col min="6" max="6" width="11.42578125" style="1105" customWidth="1"/>
    <col min="7" max="7" width="9.85546875" style="740" customWidth="1"/>
    <col min="8" max="8" width="9.140625" style="740" customWidth="1"/>
    <col min="9" max="9" width="9.28515625" style="740" customWidth="1"/>
    <col min="10" max="10" width="9.140625" style="740" customWidth="1"/>
    <col min="11" max="11" width="13.85546875" style="737" customWidth="1"/>
    <col min="12" max="12" width="1.5703125" style="737" customWidth="1"/>
    <col min="13" max="13" width="11.85546875" style="737" customWidth="1"/>
    <col min="14" max="14" width="12.5703125" style="737" customWidth="1"/>
    <col min="15" max="15" width="11.85546875" style="737" customWidth="1"/>
    <col min="16" max="16" width="12" style="737" customWidth="1"/>
    <col min="17" max="16384" width="8.7109375" style="737"/>
  </cols>
  <sheetData>
    <row r="1" spans="1:16" ht="24" customHeight="1" x14ac:dyDescent="0.35">
      <c r="A1" s="1608"/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736"/>
    </row>
    <row r="2" spans="1:16" x14ac:dyDescent="0.2">
      <c r="O2" s="741"/>
    </row>
    <row r="3" spans="1:16" ht="18.75" x14ac:dyDescent="0.3">
      <c r="A3" s="742" t="s">
        <v>781</v>
      </c>
      <c r="F3" s="510"/>
      <c r="G3" s="510"/>
    </row>
    <row r="4" spans="1:16" ht="21.75" customHeight="1" x14ac:dyDescent="0.25">
      <c r="A4" s="1010"/>
      <c r="F4" s="510"/>
      <c r="G4" s="510"/>
    </row>
    <row r="5" spans="1:16" x14ac:dyDescent="0.2">
      <c r="A5" s="744"/>
      <c r="F5" s="510"/>
      <c r="G5" s="510"/>
    </row>
    <row r="6" spans="1:16" ht="6" customHeight="1" x14ac:dyDescent="0.2">
      <c r="B6" s="1011"/>
      <c r="C6" s="1012"/>
      <c r="F6" s="510"/>
      <c r="G6" s="510"/>
    </row>
    <row r="7" spans="1:16" ht="24.75" customHeight="1" x14ac:dyDescent="0.25">
      <c r="A7" s="745" t="s">
        <v>782</v>
      </c>
      <c r="B7" s="1601" t="s">
        <v>896</v>
      </c>
      <c r="C7" s="1638"/>
      <c r="D7" s="1638"/>
      <c r="E7" s="1638"/>
      <c r="F7" s="1638"/>
      <c r="G7" s="1638"/>
      <c r="H7" s="1638"/>
      <c r="I7" s="1638"/>
      <c r="J7" s="1638"/>
      <c r="K7" s="1638"/>
      <c r="L7" s="1638"/>
      <c r="M7" s="1638"/>
      <c r="N7" s="1638"/>
      <c r="O7" s="1638"/>
    </row>
    <row r="8" spans="1:16" ht="23.25" customHeight="1" thickBot="1" x14ac:dyDescent="0.25">
      <c r="A8" s="744" t="s">
        <v>784</v>
      </c>
      <c r="F8" s="510"/>
      <c r="G8" s="510"/>
    </row>
    <row r="9" spans="1:16" ht="13.5" thickBot="1" x14ac:dyDescent="0.25">
      <c r="A9" s="876"/>
      <c r="B9" s="748"/>
      <c r="C9" s="1331" t="s">
        <v>0</v>
      </c>
      <c r="D9" s="750" t="s">
        <v>787</v>
      </c>
      <c r="E9" s="751" t="s">
        <v>788</v>
      </c>
      <c r="F9" s="1612" t="s">
        <v>789</v>
      </c>
      <c r="G9" s="1639"/>
      <c r="H9" s="1639"/>
      <c r="I9" s="1640"/>
      <c r="J9" s="752" t="s">
        <v>790</v>
      </c>
      <c r="K9" s="753" t="s">
        <v>791</v>
      </c>
      <c r="M9" s="748" t="s">
        <v>792</v>
      </c>
      <c r="N9" s="748" t="s">
        <v>793</v>
      </c>
      <c r="O9" s="748" t="s">
        <v>792</v>
      </c>
    </row>
    <row r="10" spans="1:16" ht="13.5" thickBot="1" x14ac:dyDescent="0.25">
      <c r="A10" s="754" t="s">
        <v>785</v>
      </c>
      <c r="B10" s="755" t="s">
        <v>867</v>
      </c>
      <c r="C10" s="1332" t="s">
        <v>794</v>
      </c>
      <c r="D10" s="757">
        <v>2023</v>
      </c>
      <c r="E10" s="758">
        <v>2023</v>
      </c>
      <c r="F10" s="1020" t="s">
        <v>795</v>
      </c>
      <c r="G10" s="760" t="s">
        <v>796</v>
      </c>
      <c r="H10" s="760" t="s">
        <v>797</v>
      </c>
      <c r="I10" s="761" t="s">
        <v>798</v>
      </c>
      <c r="J10" s="762" t="s">
        <v>799</v>
      </c>
      <c r="K10" s="763" t="s">
        <v>800</v>
      </c>
      <c r="M10" s="764" t="s">
        <v>801</v>
      </c>
      <c r="N10" s="755" t="s">
        <v>802</v>
      </c>
      <c r="O10" s="755" t="s">
        <v>803</v>
      </c>
    </row>
    <row r="11" spans="1:16" x14ac:dyDescent="0.2">
      <c r="A11" s="765" t="s">
        <v>804</v>
      </c>
      <c r="B11" s="1024"/>
      <c r="C11" s="1333">
        <v>7</v>
      </c>
      <c r="D11" s="392">
        <v>7</v>
      </c>
      <c r="E11" s="1334">
        <v>7</v>
      </c>
      <c r="F11" s="1335">
        <v>7</v>
      </c>
      <c r="G11" s="433">
        <f t="shared" ref="G11:I23" si="0">M11</f>
        <v>7</v>
      </c>
      <c r="H11" s="1336">
        <f t="shared" si="0"/>
        <v>8</v>
      </c>
      <c r="I11" s="1337">
        <f>O11</f>
        <v>8</v>
      </c>
      <c r="J11" s="774" t="s">
        <v>805</v>
      </c>
      <c r="K11" s="415" t="s">
        <v>805</v>
      </c>
      <c r="L11" s="385"/>
      <c r="M11" s="1338">
        <v>7</v>
      </c>
      <c r="N11" s="1339">
        <v>8</v>
      </c>
      <c r="O11" s="1340">
        <v>8</v>
      </c>
    </row>
    <row r="12" spans="1:16" ht="13.5" thickBot="1" x14ac:dyDescent="0.25">
      <c r="A12" s="779" t="s">
        <v>806</v>
      </c>
      <c r="B12" s="1034"/>
      <c r="C12" s="378">
        <v>6.3</v>
      </c>
      <c r="D12" s="378">
        <v>6</v>
      </c>
      <c r="E12" s="1341">
        <v>6</v>
      </c>
      <c r="F12" s="1342">
        <v>6.3</v>
      </c>
      <c r="G12" s="377">
        <f t="shared" si="0"/>
        <v>6.3</v>
      </c>
      <c r="H12" s="382">
        <f t="shared" si="0"/>
        <v>6.6</v>
      </c>
      <c r="I12" s="377">
        <f>O12</f>
        <v>7.03</v>
      </c>
      <c r="J12" s="383"/>
      <c r="K12" s="384" t="s">
        <v>805</v>
      </c>
      <c r="L12" s="385"/>
      <c r="M12" s="1042">
        <v>6.3</v>
      </c>
      <c r="N12" s="1343">
        <v>6.6</v>
      </c>
      <c r="O12" s="1344">
        <v>7.03</v>
      </c>
    </row>
    <row r="13" spans="1:16" x14ac:dyDescent="0.2">
      <c r="A13" s="789" t="s">
        <v>807</v>
      </c>
      <c r="B13" s="1044" t="s">
        <v>808</v>
      </c>
      <c r="C13" s="404">
        <v>2377</v>
      </c>
      <c r="D13" s="477" t="s">
        <v>805</v>
      </c>
      <c r="E13" s="477" t="s">
        <v>805</v>
      </c>
      <c r="F13" s="393">
        <v>2428</v>
      </c>
      <c r="G13" s="1046">
        <f t="shared" si="0"/>
        <v>2458</v>
      </c>
      <c r="H13" s="400">
        <f t="shared" si="0"/>
        <v>2465</v>
      </c>
      <c r="I13" s="1046">
        <f>O13</f>
        <v>2372</v>
      </c>
      <c r="J13" s="795" t="s">
        <v>805</v>
      </c>
      <c r="K13" s="398" t="s">
        <v>805</v>
      </c>
      <c r="L13" s="385"/>
      <c r="M13" s="445">
        <v>2458</v>
      </c>
      <c r="N13" s="479">
        <v>2465</v>
      </c>
      <c r="O13" s="1345">
        <v>2372</v>
      </c>
    </row>
    <row r="14" spans="1:16" x14ac:dyDescent="0.2">
      <c r="A14" s="799" t="s">
        <v>809</v>
      </c>
      <c r="B14" s="1044" t="s">
        <v>810</v>
      </c>
      <c r="C14" s="404">
        <v>2071</v>
      </c>
      <c r="D14" s="469" t="s">
        <v>805</v>
      </c>
      <c r="E14" s="469" t="s">
        <v>805</v>
      </c>
      <c r="F14" s="405">
        <v>2032</v>
      </c>
      <c r="G14" s="1046">
        <f t="shared" si="0"/>
        <v>2068</v>
      </c>
      <c r="H14" s="400">
        <f t="shared" si="0"/>
        <v>2082</v>
      </c>
      <c r="I14" s="1046">
        <f t="shared" si="0"/>
        <v>2005</v>
      </c>
      <c r="J14" s="795" t="s">
        <v>805</v>
      </c>
      <c r="K14" s="398" t="s">
        <v>805</v>
      </c>
      <c r="L14" s="385"/>
      <c r="M14" s="405">
        <v>2068</v>
      </c>
      <c r="N14" s="479">
        <v>2082</v>
      </c>
      <c r="O14" s="1345">
        <v>2005</v>
      </c>
    </row>
    <row r="15" spans="1:16" x14ac:dyDescent="0.2">
      <c r="A15" s="799" t="s">
        <v>811</v>
      </c>
      <c r="B15" s="1044" t="s">
        <v>812</v>
      </c>
      <c r="C15" s="404">
        <v>6</v>
      </c>
      <c r="D15" s="469" t="s">
        <v>805</v>
      </c>
      <c r="E15" s="469" t="s">
        <v>805</v>
      </c>
      <c r="F15" s="405"/>
      <c r="G15" s="1046">
        <f t="shared" si="0"/>
        <v>0</v>
      </c>
      <c r="H15" s="400">
        <f t="shared" si="0"/>
        <v>0</v>
      </c>
      <c r="I15" s="1046">
        <f t="shared" si="0"/>
        <v>9</v>
      </c>
      <c r="J15" s="795" t="s">
        <v>805</v>
      </c>
      <c r="K15" s="398" t="s">
        <v>805</v>
      </c>
      <c r="L15" s="385"/>
      <c r="M15" s="405"/>
      <c r="N15" s="479"/>
      <c r="O15" s="1345">
        <v>9</v>
      </c>
    </row>
    <row r="16" spans="1:16" x14ac:dyDescent="0.2">
      <c r="A16" s="799" t="s">
        <v>813</v>
      </c>
      <c r="B16" s="1044" t="s">
        <v>805</v>
      </c>
      <c r="C16" s="404">
        <v>294</v>
      </c>
      <c r="D16" s="469" t="s">
        <v>805</v>
      </c>
      <c r="E16" s="469" t="s">
        <v>805</v>
      </c>
      <c r="F16" s="405">
        <v>977</v>
      </c>
      <c r="G16" s="1046">
        <f t="shared" si="0"/>
        <v>781</v>
      </c>
      <c r="H16" s="400">
        <f t="shared" si="0"/>
        <v>631</v>
      </c>
      <c r="I16" s="1046">
        <f t="shared" si="0"/>
        <v>235</v>
      </c>
      <c r="J16" s="795" t="s">
        <v>805</v>
      </c>
      <c r="K16" s="398" t="s">
        <v>805</v>
      </c>
      <c r="L16" s="385"/>
      <c r="M16" s="405">
        <v>781</v>
      </c>
      <c r="N16" s="479">
        <v>631</v>
      </c>
      <c r="O16" s="1345">
        <v>235</v>
      </c>
    </row>
    <row r="17" spans="1:15" ht="13.5" thickBot="1" x14ac:dyDescent="0.25">
      <c r="A17" s="765" t="s">
        <v>814</v>
      </c>
      <c r="B17" s="410" t="s">
        <v>815</v>
      </c>
      <c r="C17" s="1049">
        <v>733</v>
      </c>
      <c r="D17" s="471" t="s">
        <v>805</v>
      </c>
      <c r="E17" s="471" t="s">
        <v>805</v>
      </c>
      <c r="F17" s="1346">
        <v>1178</v>
      </c>
      <c r="G17" s="1046">
        <f t="shared" si="0"/>
        <v>2055</v>
      </c>
      <c r="H17" s="400">
        <f t="shared" si="0"/>
        <v>1643</v>
      </c>
      <c r="I17" s="1046">
        <f t="shared" si="0"/>
        <v>1032</v>
      </c>
      <c r="J17" s="804" t="s">
        <v>805</v>
      </c>
      <c r="K17" s="415" t="s">
        <v>805</v>
      </c>
      <c r="L17" s="385"/>
      <c r="M17" s="461">
        <v>2055</v>
      </c>
      <c r="N17" s="1347">
        <v>1643</v>
      </c>
      <c r="O17" s="488">
        <v>1032</v>
      </c>
    </row>
    <row r="18" spans="1:15" ht="13.5" thickBot="1" x14ac:dyDescent="0.25">
      <c r="A18" s="808" t="s">
        <v>816</v>
      </c>
      <c r="B18" s="809"/>
      <c r="C18" s="422">
        <f>C13-C14+C15+C16+C17</f>
        <v>1339</v>
      </c>
      <c r="D18" s="422" t="s">
        <v>805</v>
      </c>
      <c r="E18" s="422" t="s">
        <v>805</v>
      </c>
      <c r="F18" s="423">
        <f>F13-F14+F15+F16+F17</f>
        <v>2551</v>
      </c>
      <c r="G18" s="423">
        <f>G13-G14+G15+G16+G17</f>
        <v>3226</v>
      </c>
      <c r="H18" s="423">
        <f>H13-H14+H15+H16+H17</f>
        <v>2657</v>
      </c>
      <c r="I18" s="423">
        <f>I13-I14+I15+I16+I17</f>
        <v>1643</v>
      </c>
      <c r="J18" s="423" t="s">
        <v>805</v>
      </c>
      <c r="K18" s="426" t="s">
        <v>805</v>
      </c>
      <c r="L18" s="385"/>
      <c r="M18" s="423">
        <f>M13-M14+M15+M16+M17</f>
        <v>3226</v>
      </c>
      <c r="N18" s="423">
        <f t="shared" ref="N18:O18" si="1">N13-N14+N15+N16+N17</f>
        <v>2657</v>
      </c>
      <c r="O18" s="423">
        <f t="shared" si="1"/>
        <v>1643</v>
      </c>
    </row>
    <row r="19" spans="1:15" x14ac:dyDescent="0.2">
      <c r="A19" s="765" t="s">
        <v>817</v>
      </c>
      <c r="B19" s="410">
        <v>401</v>
      </c>
      <c r="C19" s="1049">
        <v>306</v>
      </c>
      <c r="D19" s="477" t="s">
        <v>805</v>
      </c>
      <c r="E19" s="477" t="s">
        <v>805</v>
      </c>
      <c r="F19" s="1346">
        <v>396</v>
      </c>
      <c r="G19" s="1046">
        <f t="shared" si="0"/>
        <v>390</v>
      </c>
      <c r="H19" s="400">
        <f t="shared" si="0"/>
        <v>384</v>
      </c>
      <c r="I19" s="1046">
        <f t="shared" si="0"/>
        <v>367</v>
      </c>
      <c r="J19" s="804" t="s">
        <v>805</v>
      </c>
      <c r="K19" s="415" t="s">
        <v>805</v>
      </c>
      <c r="L19" s="385"/>
      <c r="M19" s="393">
        <v>390</v>
      </c>
      <c r="N19" s="1347">
        <v>384</v>
      </c>
      <c r="O19" s="488">
        <v>367</v>
      </c>
    </row>
    <row r="20" spans="1:15" x14ac:dyDescent="0.2">
      <c r="A20" s="799" t="s">
        <v>818</v>
      </c>
      <c r="B20" s="1044" t="s">
        <v>819</v>
      </c>
      <c r="C20" s="404">
        <v>345</v>
      </c>
      <c r="D20" s="469" t="s">
        <v>805</v>
      </c>
      <c r="E20" s="469" t="s">
        <v>805</v>
      </c>
      <c r="F20" s="405">
        <v>258</v>
      </c>
      <c r="G20" s="1046">
        <f t="shared" si="0"/>
        <v>318</v>
      </c>
      <c r="H20" s="400">
        <f t="shared" si="0"/>
        <v>328</v>
      </c>
      <c r="I20" s="1046">
        <f t="shared" si="0"/>
        <v>628</v>
      </c>
      <c r="J20" s="795" t="s">
        <v>805</v>
      </c>
      <c r="K20" s="398" t="s">
        <v>805</v>
      </c>
      <c r="L20" s="385"/>
      <c r="M20" s="405">
        <v>318</v>
      </c>
      <c r="N20" s="479">
        <v>328</v>
      </c>
      <c r="O20" s="1345">
        <v>628</v>
      </c>
    </row>
    <row r="21" spans="1:15" x14ac:dyDescent="0.2">
      <c r="A21" s="799" t="s">
        <v>820</v>
      </c>
      <c r="B21" s="1044" t="s">
        <v>805</v>
      </c>
      <c r="C21" s="404"/>
      <c r="D21" s="469" t="s">
        <v>805</v>
      </c>
      <c r="E21" s="469" t="s">
        <v>805</v>
      </c>
      <c r="F21" s="405"/>
      <c r="G21" s="1046">
        <f t="shared" si="0"/>
        <v>412</v>
      </c>
      <c r="H21" s="400">
        <f t="shared" si="0"/>
        <v>412</v>
      </c>
      <c r="I21" s="1046">
        <f t="shared" si="0"/>
        <v>119</v>
      </c>
      <c r="J21" s="795" t="s">
        <v>805</v>
      </c>
      <c r="K21" s="398" t="s">
        <v>805</v>
      </c>
      <c r="L21" s="385"/>
      <c r="M21" s="405">
        <v>412</v>
      </c>
      <c r="N21" s="479">
        <v>412</v>
      </c>
      <c r="O21" s="1345">
        <v>119</v>
      </c>
    </row>
    <row r="22" spans="1:15" x14ac:dyDescent="0.2">
      <c r="A22" s="799" t="s">
        <v>821</v>
      </c>
      <c r="B22" s="1044" t="s">
        <v>805</v>
      </c>
      <c r="C22" s="404">
        <v>437</v>
      </c>
      <c r="D22" s="469" t="s">
        <v>805</v>
      </c>
      <c r="E22" s="469" t="s">
        <v>805</v>
      </c>
      <c r="F22" s="405">
        <v>1816</v>
      </c>
      <c r="G22" s="1046">
        <f t="shared" si="0"/>
        <v>2055</v>
      </c>
      <c r="H22" s="400">
        <f t="shared" si="0"/>
        <v>1525</v>
      </c>
      <c r="I22" s="1046">
        <f t="shared" si="0"/>
        <v>446</v>
      </c>
      <c r="J22" s="795" t="s">
        <v>805</v>
      </c>
      <c r="K22" s="398" t="s">
        <v>805</v>
      </c>
      <c r="L22" s="385"/>
      <c r="M22" s="405">
        <v>2055</v>
      </c>
      <c r="N22" s="479">
        <v>1525</v>
      </c>
      <c r="O22" s="1345">
        <v>446</v>
      </c>
    </row>
    <row r="23" spans="1:15" ht="13.5" thickBot="1" x14ac:dyDescent="0.25">
      <c r="A23" s="779" t="s">
        <v>822</v>
      </c>
      <c r="B23" s="1054" t="s">
        <v>805</v>
      </c>
      <c r="C23" s="404"/>
      <c r="D23" s="471" t="s">
        <v>805</v>
      </c>
      <c r="E23" s="471" t="s">
        <v>805</v>
      </c>
      <c r="F23" s="412"/>
      <c r="G23" s="1055">
        <f t="shared" si="0"/>
        <v>0</v>
      </c>
      <c r="H23" s="417">
        <f t="shared" si="0"/>
        <v>0</v>
      </c>
      <c r="I23" s="1055">
        <f t="shared" si="0"/>
        <v>0</v>
      </c>
      <c r="J23" s="814" t="s">
        <v>805</v>
      </c>
      <c r="K23" s="434" t="s">
        <v>805</v>
      </c>
      <c r="L23" s="385"/>
      <c r="M23" s="412"/>
      <c r="N23" s="482"/>
      <c r="O23" s="1348"/>
    </row>
    <row r="24" spans="1:15" x14ac:dyDescent="0.2">
      <c r="A24" s="817" t="s">
        <v>823</v>
      </c>
      <c r="B24" s="463" t="s">
        <v>805</v>
      </c>
      <c r="C24" s="1059"/>
      <c r="D24" s="442">
        <v>3710</v>
      </c>
      <c r="E24" s="1349">
        <v>5108</v>
      </c>
      <c r="F24" s="442">
        <v>1099</v>
      </c>
      <c r="G24" s="442">
        <f>M24-F24</f>
        <v>1224</v>
      </c>
      <c r="H24" s="442">
        <f>N24-M24</f>
        <v>1214</v>
      </c>
      <c r="I24" s="397">
        <f>O24-N24</f>
        <v>1631</v>
      </c>
      <c r="J24" s="1350">
        <f t="shared" ref="J24:J47" si="2">SUM(F24:I24)</f>
        <v>5168</v>
      </c>
      <c r="K24" s="1351">
        <f t="shared" ref="K24:K47" si="3">(J24/E24)*100</f>
        <v>101.17462803445576</v>
      </c>
      <c r="L24" s="385"/>
      <c r="M24" s="445">
        <v>2323</v>
      </c>
      <c r="N24" s="1352">
        <v>3537</v>
      </c>
      <c r="O24" s="446">
        <v>5168</v>
      </c>
    </row>
    <row r="25" spans="1:15" x14ac:dyDescent="0.2">
      <c r="A25" s="799" t="s">
        <v>824</v>
      </c>
      <c r="B25" s="390" t="s">
        <v>805</v>
      </c>
      <c r="C25" s="404"/>
      <c r="D25" s="1066">
        <v>0</v>
      </c>
      <c r="E25" s="1353">
        <v>0</v>
      </c>
      <c r="F25" s="1066"/>
      <c r="G25" s="1066">
        <f t="shared" ref="G25:G42" si="4">M25-F25</f>
        <v>0</v>
      </c>
      <c r="H25" s="1066">
        <f t="shared" ref="H25:I42" si="5">N25-M25</f>
        <v>0</v>
      </c>
      <c r="I25" s="400">
        <f t="shared" si="5"/>
        <v>0</v>
      </c>
      <c r="J25" s="1354">
        <f t="shared" si="2"/>
        <v>0</v>
      </c>
      <c r="K25" s="451" t="str">
        <f>IF(E25=0,"x",(J25/E25)*100)</f>
        <v>x</v>
      </c>
      <c r="L25" s="385"/>
      <c r="M25" s="405"/>
      <c r="N25" s="479"/>
      <c r="O25" s="452"/>
    </row>
    <row r="26" spans="1:15" ht="13.5" thickBot="1" x14ac:dyDescent="0.25">
      <c r="A26" s="779" t="s">
        <v>825</v>
      </c>
      <c r="B26" s="453">
        <v>672</v>
      </c>
      <c r="C26" s="1072"/>
      <c r="D26" s="1074">
        <v>893</v>
      </c>
      <c r="E26" s="1355">
        <v>893</v>
      </c>
      <c r="F26" s="458">
        <v>224</v>
      </c>
      <c r="G26" s="1074">
        <f t="shared" si="4"/>
        <v>223</v>
      </c>
      <c r="H26" s="1074">
        <f t="shared" si="5"/>
        <v>223</v>
      </c>
      <c r="I26" s="414">
        <f t="shared" si="5"/>
        <v>223</v>
      </c>
      <c r="J26" s="1356">
        <f t="shared" si="2"/>
        <v>893</v>
      </c>
      <c r="K26" s="1357">
        <f t="shared" si="3"/>
        <v>100</v>
      </c>
      <c r="L26" s="385"/>
      <c r="M26" s="461">
        <v>447</v>
      </c>
      <c r="N26" s="1358">
        <v>670</v>
      </c>
      <c r="O26" s="462">
        <v>893</v>
      </c>
    </row>
    <row r="27" spans="1:15" x14ac:dyDescent="0.2">
      <c r="A27" s="789" t="s">
        <v>826</v>
      </c>
      <c r="B27" s="463">
        <v>501</v>
      </c>
      <c r="C27" s="404">
        <v>186</v>
      </c>
      <c r="D27" s="450">
        <v>200</v>
      </c>
      <c r="E27" s="1359">
        <v>219</v>
      </c>
      <c r="F27" s="450">
        <v>47</v>
      </c>
      <c r="G27" s="442">
        <f t="shared" si="4"/>
        <v>50</v>
      </c>
      <c r="H27" s="450">
        <f t="shared" si="5"/>
        <v>72</v>
      </c>
      <c r="I27" s="397">
        <f t="shared" si="5"/>
        <v>50</v>
      </c>
      <c r="J27" s="1350">
        <f t="shared" si="2"/>
        <v>219</v>
      </c>
      <c r="K27" s="1351">
        <f t="shared" si="3"/>
        <v>100</v>
      </c>
      <c r="L27" s="385"/>
      <c r="M27" s="393">
        <v>97</v>
      </c>
      <c r="N27" s="478">
        <v>169</v>
      </c>
      <c r="O27" s="468">
        <v>219</v>
      </c>
    </row>
    <row r="28" spans="1:15" x14ac:dyDescent="0.2">
      <c r="A28" s="799" t="s">
        <v>827</v>
      </c>
      <c r="B28" s="390">
        <v>502</v>
      </c>
      <c r="C28" s="404">
        <v>132</v>
      </c>
      <c r="D28" s="1066">
        <v>258</v>
      </c>
      <c r="E28" s="1353">
        <v>131</v>
      </c>
      <c r="F28" s="1066">
        <v>36</v>
      </c>
      <c r="G28" s="1066">
        <f t="shared" si="4"/>
        <v>43</v>
      </c>
      <c r="H28" s="1066">
        <f t="shared" si="5"/>
        <v>11</v>
      </c>
      <c r="I28" s="400">
        <f t="shared" si="5"/>
        <v>41</v>
      </c>
      <c r="J28" s="1354">
        <f t="shared" si="2"/>
        <v>131</v>
      </c>
      <c r="K28" s="451">
        <f t="shared" si="3"/>
        <v>100</v>
      </c>
      <c r="L28" s="385"/>
      <c r="M28" s="405">
        <v>79</v>
      </c>
      <c r="N28" s="479">
        <v>90</v>
      </c>
      <c r="O28" s="452">
        <v>131</v>
      </c>
    </row>
    <row r="29" spans="1:15" x14ac:dyDescent="0.2">
      <c r="A29" s="799" t="s">
        <v>828</v>
      </c>
      <c r="B29" s="390">
        <v>504</v>
      </c>
      <c r="C29" s="404"/>
      <c r="D29" s="1066">
        <v>0</v>
      </c>
      <c r="E29" s="1353">
        <v>0</v>
      </c>
      <c r="F29" s="1066"/>
      <c r="G29" s="1066">
        <f t="shared" si="4"/>
        <v>0</v>
      </c>
      <c r="H29" s="1066">
        <f t="shared" si="5"/>
        <v>0</v>
      </c>
      <c r="I29" s="400">
        <f t="shared" si="5"/>
        <v>0</v>
      </c>
      <c r="J29" s="1354">
        <f t="shared" si="2"/>
        <v>0</v>
      </c>
      <c r="K29" s="451" t="str">
        <f>IF(E29=0,"x",(J29/E29)*100)</f>
        <v>x</v>
      </c>
      <c r="L29" s="385"/>
      <c r="M29" s="405"/>
      <c r="N29" s="479"/>
      <c r="O29" s="452"/>
    </row>
    <row r="30" spans="1:15" x14ac:dyDescent="0.2">
      <c r="A30" s="799" t="s">
        <v>829</v>
      </c>
      <c r="B30" s="390">
        <v>511</v>
      </c>
      <c r="C30" s="404">
        <v>84</v>
      </c>
      <c r="D30" s="1066">
        <v>120</v>
      </c>
      <c r="E30" s="1353">
        <v>118</v>
      </c>
      <c r="F30" s="1066">
        <v>2</v>
      </c>
      <c r="G30" s="1066">
        <f t="shared" si="4"/>
        <v>8</v>
      </c>
      <c r="H30" s="1066">
        <f t="shared" si="5"/>
        <v>108</v>
      </c>
      <c r="I30" s="400">
        <f t="shared" si="5"/>
        <v>0</v>
      </c>
      <c r="J30" s="1354">
        <f t="shared" si="2"/>
        <v>118</v>
      </c>
      <c r="K30" s="451">
        <f t="shared" si="3"/>
        <v>100</v>
      </c>
      <c r="L30" s="385"/>
      <c r="M30" s="405">
        <v>10</v>
      </c>
      <c r="N30" s="479">
        <v>118</v>
      </c>
      <c r="O30" s="452">
        <v>118</v>
      </c>
    </row>
    <row r="31" spans="1:15" x14ac:dyDescent="0.2">
      <c r="A31" s="799" t="s">
        <v>830</v>
      </c>
      <c r="B31" s="390">
        <v>518</v>
      </c>
      <c r="C31" s="404">
        <v>328</v>
      </c>
      <c r="D31" s="1066">
        <v>300</v>
      </c>
      <c r="E31" s="1353">
        <v>341</v>
      </c>
      <c r="F31" s="1066">
        <v>96</v>
      </c>
      <c r="G31" s="1066">
        <f t="shared" si="4"/>
        <v>95</v>
      </c>
      <c r="H31" s="1066">
        <f t="shared" si="5"/>
        <v>81</v>
      </c>
      <c r="I31" s="400">
        <f t="shared" si="5"/>
        <v>69</v>
      </c>
      <c r="J31" s="1354">
        <f t="shared" si="2"/>
        <v>341</v>
      </c>
      <c r="K31" s="451">
        <f t="shared" si="3"/>
        <v>100</v>
      </c>
      <c r="L31" s="385"/>
      <c r="M31" s="405">
        <v>191</v>
      </c>
      <c r="N31" s="479">
        <v>272</v>
      </c>
      <c r="O31" s="452">
        <v>341</v>
      </c>
    </row>
    <row r="32" spans="1:15" x14ac:dyDescent="0.2">
      <c r="A32" s="799" t="s">
        <v>831</v>
      </c>
      <c r="B32" s="390">
        <v>521</v>
      </c>
      <c r="C32" s="404">
        <v>2971</v>
      </c>
      <c r="D32" s="1066">
        <v>2723</v>
      </c>
      <c r="E32" s="1353">
        <v>3142</v>
      </c>
      <c r="F32" s="1066">
        <v>642</v>
      </c>
      <c r="G32" s="1066">
        <f t="shared" si="4"/>
        <v>733</v>
      </c>
      <c r="H32" s="1066">
        <f t="shared" si="5"/>
        <v>729</v>
      </c>
      <c r="I32" s="400">
        <f t="shared" si="5"/>
        <v>1038</v>
      </c>
      <c r="J32" s="1354">
        <f t="shared" si="2"/>
        <v>3142</v>
      </c>
      <c r="K32" s="451">
        <f t="shared" si="3"/>
        <v>100</v>
      </c>
      <c r="L32" s="385"/>
      <c r="M32" s="405">
        <v>1375</v>
      </c>
      <c r="N32" s="479">
        <v>2104</v>
      </c>
      <c r="O32" s="452">
        <v>3142</v>
      </c>
    </row>
    <row r="33" spans="1:15" x14ac:dyDescent="0.2">
      <c r="A33" s="799" t="s">
        <v>832</v>
      </c>
      <c r="B33" s="390" t="s">
        <v>833</v>
      </c>
      <c r="C33" s="404">
        <v>1123</v>
      </c>
      <c r="D33" s="1066">
        <v>1049</v>
      </c>
      <c r="E33" s="1353">
        <v>1203</v>
      </c>
      <c r="F33" s="1066">
        <v>256</v>
      </c>
      <c r="G33" s="1066">
        <f t="shared" si="4"/>
        <v>281</v>
      </c>
      <c r="H33" s="1066">
        <f t="shared" si="5"/>
        <v>275</v>
      </c>
      <c r="I33" s="400">
        <f t="shared" si="5"/>
        <v>391</v>
      </c>
      <c r="J33" s="1354">
        <f t="shared" si="2"/>
        <v>1203</v>
      </c>
      <c r="K33" s="451">
        <f t="shared" si="3"/>
        <v>100</v>
      </c>
      <c r="L33" s="385"/>
      <c r="M33" s="405">
        <v>537</v>
      </c>
      <c r="N33" s="479">
        <v>812</v>
      </c>
      <c r="O33" s="452">
        <v>1203</v>
      </c>
    </row>
    <row r="34" spans="1:15" x14ac:dyDescent="0.2">
      <c r="A34" s="799" t="s">
        <v>834</v>
      </c>
      <c r="B34" s="390">
        <v>557</v>
      </c>
      <c r="C34" s="404"/>
      <c r="D34" s="1066">
        <v>0</v>
      </c>
      <c r="E34" s="1353">
        <v>0</v>
      </c>
      <c r="F34" s="1066"/>
      <c r="G34" s="1066">
        <f t="shared" si="4"/>
        <v>0</v>
      </c>
      <c r="H34" s="1066">
        <f t="shared" si="5"/>
        <v>0</v>
      </c>
      <c r="I34" s="400">
        <f t="shared" si="5"/>
        <v>0</v>
      </c>
      <c r="J34" s="1354">
        <f t="shared" si="2"/>
        <v>0</v>
      </c>
      <c r="K34" s="451" t="str">
        <f>IF(E34=0,"x",(J34/E34)*100)</f>
        <v>x</v>
      </c>
      <c r="L34" s="385"/>
      <c r="M34" s="405"/>
      <c r="N34" s="479"/>
      <c r="O34" s="452"/>
    </row>
    <row r="35" spans="1:15" x14ac:dyDescent="0.2">
      <c r="A35" s="799" t="s">
        <v>835</v>
      </c>
      <c r="B35" s="390">
        <v>551</v>
      </c>
      <c r="C35" s="404">
        <v>14</v>
      </c>
      <c r="D35" s="1066">
        <v>23</v>
      </c>
      <c r="E35" s="1353">
        <v>33</v>
      </c>
      <c r="F35" s="1066">
        <v>4</v>
      </c>
      <c r="G35" s="1066">
        <f t="shared" si="4"/>
        <v>6</v>
      </c>
      <c r="H35" s="1066">
        <f t="shared" si="5"/>
        <v>6</v>
      </c>
      <c r="I35" s="400">
        <f t="shared" si="5"/>
        <v>17</v>
      </c>
      <c r="J35" s="1354">
        <f t="shared" si="2"/>
        <v>33</v>
      </c>
      <c r="K35" s="451">
        <f t="shared" si="3"/>
        <v>100</v>
      </c>
      <c r="L35" s="385"/>
      <c r="M35" s="405">
        <v>10</v>
      </c>
      <c r="N35" s="479">
        <v>16</v>
      </c>
      <c r="O35" s="452">
        <v>33</v>
      </c>
    </row>
    <row r="36" spans="1:15" ht="13.5" thickBot="1" x14ac:dyDescent="0.25">
      <c r="A36" s="765" t="s">
        <v>836</v>
      </c>
      <c r="B36" s="430" t="s">
        <v>837</v>
      </c>
      <c r="C36" s="1049">
        <v>104</v>
      </c>
      <c r="D36" s="1360">
        <v>79</v>
      </c>
      <c r="E36" s="1361">
        <v>66</v>
      </c>
      <c r="F36" s="1362">
        <v>22</v>
      </c>
      <c r="G36" s="1066">
        <f t="shared" si="4"/>
        <v>37</v>
      </c>
      <c r="H36" s="1066">
        <f t="shared" si="5"/>
        <v>3</v>
      </c>
      <c r="I36" s="400">
        <f t="shared" si="5"/>
        <v>4</v>
      </c>
      <c r="J36" s="1363">
        <f t="shared" si="2"/>
        <v>66</v>
      </c>
      <c r="K36" s="472">
        <f t="shared" si="3"/>
        <v>100</v>
      </c>
      <c r="L36" s="385"/>
      <c r="M36" s="412">
        <v>59</v>
      </c>
      <c r="N36" s="482">
        <v>62</v>
      </c>
      <c r="O36" s="473">
        <v>66</v>
      </c>
    </row>
    <row r="37" spans="1:15" ht="15" thickBot="1" x14ac:dyDescent="0.25">
      <c r="A37" s="848" t="s">
        <v>838</v>
      </c>
      <c r="B37" s="849"/>
      <c r="C37" s="422">
        <f t="shared" ref="C37:I37" si="6">SUM(C27:C36)</f>
        <v>4942</v>
      </c>
      <c r="D37" s="475">
        <f t="shared" si="6"/>
        <v>4752</v>
      </c>
      <c r="E37" s="475">
        <f t="shared" si="6"/>
        <v>5253</v>
      </c>
      <c r="F37" s="422">
        <f t="shared" si="6"/>
        <v>1105</v>
      </c>
      <c r="G37" s="422">
        <f t="shared" si="6"/>
        <v>1253</v>
      </c>
      <c r="H37" s="422">
        <f t="shared" si="6"/>
        <v>1285</v>
      </c>
      <c r="I37" s="423">
        <f t="shared" si="6"/>
        <v>1610</v>
      </c>
      <c r="J37" s="499">
        <f t="shared" si="2"/>
        <v>5253</v>
      </c>
      <c r="K37" s="474">
        <f t="shared" si="3"/>
        <v>100</v>
      </c>
      <c r="L37" s="385"/>
      <c r="M37" s="423">
        <f>SUM(M27:M36)</f>
        <v>2358</v>
      </c>
      <c r="N37" s="426">
        <f>SUM(N27:N36)</f>
        <v>3643</v>
      </c>
      <c r="O37" s="426">
        <f>SUM(O27:O36)</f>
        <v>5253</v>
      </c>
    </row>
    <row r="38" spans="1:15" x14ac:dyDescent="0.2">
      <c r="A38" s="789" t="s">
        <v>839</v>
      </c>
      <c r="B38" s="463">
        <v>601</v>
      </c>
      <c r="C38" s="392"/>
      <c r="D38" s="450">
        <v>0</v>
      </c>
      <c r="E38" s="1359">
        <v>0</v>
      </c>
      <c r="F38" s="442"/>
      <c r="G38" s="1066">
        <f t="shared" si="4"/>
        <v>0</v>
      </c>
      <c r="H38" s="1066">
        <f t="shared" si="5"/>
        <v>0</v>
      </c>
      <c r="I38" s="400">
        <f t="shared" si="5"/>
        <v>0</v>
      </c>
      <c r="J38" s="1364">
        <f t="shared" si="2"/>
        <v>0</v>
      </c>
      <c r="K38" s="460" t="str">
        <f>IF(E38=0,"x",(J38/E38)*100)</f>
        <v>x</v>
      </c>
      <c r="L38" s="385"/>
      <c r="M38" s="393"/>
      <c r="N38" s="478"/>
      <c r="O38" s="468"/>
    </row>
    <row r="39" spans="1:15" x14ac:dyDescent="0.2">
      <c r="A39" s="799" t="s">
        <v>840</v>
      </c>
      <c r="B39" s="390">
        <v>602</v>
      </c>
      <c r="C39" s="404">
        <v>120</v>
      </c>
      <c r="D39" s="1066">
        <v>104</v>
      </c>
      <c r="E39" s="1353">
        <v>119</v>
      </c>
      <c r="F39" s="1066">
        <v>27</v>
      </c>
      <c r="G39" s="1066">
        <f t="shared" si="4"/>
        <v>27</v>
      </c>
      <c r="H39" s="1066">
        <f t="shared" si="5"/>
        <v>19</v>
      </c>
      <c r="I39" s="400">
        <f t="shared" si="5"/>
        <v>46</v>
      </c>
      <c r="J39" s="1354">
        <f t="shared" si="2"/>
        <v>119</v>
      </c>
      <c r="K39" s="451">
        <f t="shared" si="3"/>
        <v>100</v>
      </c>
      <c r="L39" s="385"/>
      <c r="M39" s="405">
        <v>54</v>
      </c>
      <c r="N39" s="479">
        <v>73</v>
      </c>
      <c r="O39" s="452">
        <v>119</v>
      </c>
    </row>
    <row r="40" spans="1:15" x14ac:dyDescent="0.2">
      <c r="A40" s="799" t="s">
        <v>841</v>
      </c>
      <c r="B40" s="390">
        <v>604</v>
      </c>
      <c r="C40" s="404"/>
      <c r="D40" s="1066">
        <v>0</v>
      </c>
      <c r="E40" s="1353">
        <v>0</v>
      </c>
      <c r="F40" s="1066"/>
      <c r="G40" s="1066">
        <f t="shared" si="4"/>
        <v>0</v>
      </c>
      <c r="H40" s="1066">
        <f t="shared" si="5"/>
        <v>0</v>
      </c>
      <c r="I40" s="400">
        <f t="shared" si="5"/>
        <v>0</v>
      </c>
      <c r="J40" s="1354">
        <f t="shared" si="2"/>
        <v>0</v>
      </c>
      <c r="K40" s="451" t="str">
        <f>IF(E40=0,"x",(J40/E40)*100)</f>
        <v>x</v>
      </c>
      <c r="L40" s="385"/>
      <c r="M40" s="405"/>
      <c r="N40" s="479"/>
      <c r="O40" s="452"/>
    </row>
    <row r="41" spans="1:15" x14ac:dyDescent="0.2">
      <c r="A41" s="799" t="s">
        <v>842</v>
      </c>
      <c r="B41" s="390" t="s">
        <v>843</v>
      </c>
      <c r="C41" s="404">
        <v>4671</v>
      </c>
      <c r="D41" s="1066">
        <v>4603</v>
      </c>
      <c r="E41" s="1353">
        <v>5168</v>
      </c>
      <c r="F41" s="1066">
        <v>1099</v>
      </c>
      <c r="G41" s="1066">
        <f t="shared" si="4"/>
        <v>1224</v>
      </c>
      <c r="H41" s="1066">
        <f t="shared" si="5"/>
        <v>1214</v>
      </c>
      <c r="I41" s="400">
        <f t="shared" si="5"/>
        <v>1631</v>
      </c>
      <c r="J41" s="1354">
        <f t="shared" si="2"/>
        <v>5168</v>
      </c>
      <c r="K41" s="451">
        <f t="shared" si="3"/>
        <v>100</v>
      </c>
      <c r="L41" s="385"/>
      <c r="M41" s="405">
        <v>2323</v>
      </c>
      <c r="N41" s="479">
        <v>3537</v>
      </c>
      <c r="O41" s="452">
        <v>5168</v>
      </c>
    </row>
    <row r="42" spans="1:15" ht="13.5" thickBot="1" x14ac:dyDescent="0.25">
      <c r="A42" s="765" t="s">
        <v>844</v>
      </c>
      <c r="B42" s="430" t="s">
        <v>845</v>
      </c>
      <c r="C42" s="1049">
        <v>201</v>
      </c>
      <c r="D42" s="1360">
        <v>45</v>
      </c>
      <c r="E42" s="1361">
        <v>49</v>
      </c>
      <c r="F42" s="1362">
        <v>11</v>
      </c>
      <c r="G42" s="1074">
        <f t="shared" si="4"/>
        <v>20</v>
      </c>
      <c r="H42" s="1074">
        <f t="shared" si="5"/>
        <v>10</v>
      </c>
      <c r="I42" s="414">
        <f t="shared" si="5"/>
        <v>8</v>
      </c>
      <c r="J42" s="1356">
        <f t="shared" si="2"/>
        <v>49</v>
      </c>
      <c r="K42" s="1357">
        <f t="shared" si="3"/>
        <v>100</v>
      </c>
      <c r="L42" s="385"/>
      <c r="M42" s="412">
        <v>31</v>
      </c>
      <c r="N42" s="482">
        <v>41</v>
      </c>
      <c r="O42" s="473">
        <v>49</v>
      </c>
    </row>
    <row r="43" spans="1:15" ht="15" thickBot="1" x14ac:dyDescent="0.25">
      <c r="A43" s="848" t="s">
        <v>846</v>
      </c>
      <c r="B43" s="849" t="s">
        <v>805</v>
      </c>
      <c r="C43" s="422">
        <f t="shared" ref="C43:I43" si="7">SUM(C38:C42)</f>
        <v>4992</v>
      </c>
      <c r="D43" s="475">
        <f t="shared" si="7"/>
        <v>4752</v>
      </c>
      <c r="E43" s="475">
        <f t="shared" si="7"/>
        <v>5336</v>
      </c>
      <c r="F43" s="423">
        <f t="shared" si="7"/>
        <v>1137</v>
      </c>
      <c r="G43" s="1144">
        <f t="shared" si="7"/>
        <v>1271</v>
      </c>
      <c r="H43" s="1145">
        <f t="shared" si="7"/>
        <v>1243</v>
      </c>
      <c r="I43" s="852">
        <f t="shared" si="7"/>
        <v>1685</v>
      </c>
      <c r="J43" s="477">
        <f t="shared" si="2"/>
        <v>5336</v>
      </c>
      <c r="K43" s="460">
        <f t="shared" si="3"/>
        <v>100</v>
      </c>
      <c r="L43" s="385"/>
      <c r="M43" s="423">
        <f>SUM(M38:M42)</f>
        <v>2408</v>
      </c>
      <c r="N43" s="426">
        <f>SUM(N38:N42)</f>
        <v>3651</v>
      </c>
      <c r="O43" s="423">
        <f>SUM(O38:O42)</f>
        <v>5336</v>
      </c>
    </row>
    <row r="44" spans="1:15" s="1367" customFormat="1" ht="5.25" customHeight="1" thickBot="1" x14ac:dyDescent="0.25">
      <c r="A44" s="360"/>
      <c r="B44" s="484"/>
      <c r="C44" s="1093"/>
      <c r="D44" s="486"/>
      <c r="E44" s="486"/>
      <c r="F44" s="494"/>
      <c r="G44" s="489"/>
      <c r="H44" s="490"/>
      <c r="I44" s="489"/>
      <c r="J44" s="1365"/>
      <c r="K44" s="1366"/>
      <c r="L44" s="493"/>
      <c r="M44" s="494"/>
      <c r="N44" s="495"/>
      <c r="O44" s="495"/>
    </row>
    <row r="45" spans="1:15" ht="15" thickBot="1" x14ac:dyDescent="0.25">
      <c r="A45" s="864" t="s">
        <v>847</v>
      </c>
      <c r="B45" s="849" t="s">
        <v>805</v>
      </c>
      <c r="C45" s="423">
        <f t="shared" ref="C45:I45" si="8">C43-C41</f>
        <v>321</v>
      </c>
      <c r="D45" s="422">
        <f t="shared" si="8"/>
        <v>149</v>
      </c>
      <c r="E45" s="422">
        <f t="shared" si="8"/>
        <v>168</v>
      </c>
      <c r="F45" s="423">
        <f t="shared" si="8"/>
        <v>38</v>
      </c>
      <c r="G45" s="499">
        <f t="shared" si="8"/>
        <v>47</v>
      </c>
      <c r="H45" s="423">
        <f t="shared" si="8"/>
        <v>29</v>
      </c>
      <c r="I45" s="426">
        <f t="shared" si="8"/>
        <v>54</v>
      </c>
      <c r="J45" s="467">
        <f t="shared" si="2"/>
        <v>168</v>
      </c>
      <c r="K45" s="1351">
        <f t="shared" si="3"/>
        <v>100</v>
      </c>
      <c r="L45" s="385"/>
      <c r="M45" s="423">
        <f>M43-M41</f>
        <v>85</v>
      </c>
      <c r="N45" s="426">
        <f>N43-N41</f>
        <v>114</v>
      </c>
      <c r="O45" s="423">
        <f>O43-O41</f>
        <v>168</v>
      </c>
    </row>
    <row r="46" spans="1:15" ht="15" thickBot="1" x14ac:dyDescent="0.25">
      <c r="A46" s="848" t="s">
        <v>848</v>
      </c>
      <c r="B46" s="849" t="s">
        <v>805</v>
      </c>
      <c r="C46" s="423">
        <f t="shared" ref="C46:I46" si="9">C43-C37</f>
        <v>50</v>
      </c>
      <c r="D46" s="422">
        <f t="shared" si="9"/>
        <v>0</v>
      </c>
      <c r="E46" s="422">
        <f t="shared" si="9"/>
        <v>83</v>
      </c>
      <c r="F46" s="423">
        <f t="shared" si="9"/>
        <v>32</v>
      </c>
      <c r="G46" s="499">
        <f t="shared" si="9"/>
        <v>18</v>
      </c>
      <c r="H46" s="866">
        <f t="shared" si="9"/>
        <v>-42</v>
      </c>
      <c r="I46" s="426">
        <f t="shared" si="9"/>
        <v>75</v>
      </c>
      <c r="J46" s="467">
        <f t="shared" si="2"/>
        <v>83</v>
      </c>
      <c r="K46" s="1351">
        <f>IF(E46=0,"x",(J46/E46)*100)</f>
        <v>100</v>
      </c>
      <c r="L46" s="385"/>
      <c r="M46" s="423">
        <f>M43-M37</f>
        <v>50</v>
      </c>
      <c r="N46" s="426">
        <f>N43-N37</f>
        <v>8</v>
      </c>
      <c r="O46" s="423">
        <f>O43-O37</f>
        <v>83</v>
      </c>
    </row>
    <row r="47" spans="1:15" ht="15" thickBot="1" x14ac:dyDescent="0.25">
      <c r="A47" s="867" t="s">
        <v>849</v>
      </c>
      <c r="B47" s="868" t="s">
        <v>805</v>
      </c>
      <c r="C47" s="423">
        <f t="shared" ref="C47:I47" si="10">C46-C41</f>
        <v>-4621</v>
      </c>
      <c r="D47" s="422">
        <f t="shared" si="10"/>
        <v>-4603</v>
      </c>
      <c r="E47" s="422">
        <f t="shared" si="10"/>
        <v>-5085</v>
      </c>
      <c r="F47" s="423">
        <f t="shared" si="10"/>
        <v>-1067</v>
      </c>
      <c r="G47" s="499">
        <f t="shared" si="10"/>
        <v>-1206</v>
      </c>
      <c r="H47" s="423">
        <f t="shared" si="10"/>
        <v>-1256</v>
      </c>
      <c r="I47" s="426">
        <f t="shared" si="10"/>
        <v>-1556</v>
      </c>
      <c r="J47" s="467">
        <f t="shared" si="2"/>
        <v>-5085</v>
      </c>
      <c r="K47" s="474">
        <f t="shared" si="3"/>
        <v>100</v>
      </c>
      <c r="L47" s="385"/>
      <c r="M47" s="423">
        <f>M46-M41</f>
        <v>-2273</v>
      </c>
      <c r="N47" s="426">
        <f>N46-N41</f>
        <v>-3529</v>
      </c>
      <c r="O47" s="423">
        <f>O46-O41</f>
        <v>-5085</v>
      </c>
    </row>
    <row r="50" spans="1:12" ht="14.25" x14ac:dyDescent="0.2">
      <c r="A50" s="1102" t="s">
        <v>850</v>
      </c>
    </row>
    <row r="51" spans="1:12" s="1017" customFormat="1" ht="14.25" x14ac:dyDescent="0.2">
      <c r="A51" s="1103" t="s">
        <v>851</v>
      </c>
      <c r="B51" s="1104"/>
      <c r="E51" s="1105"/>
      <c r="F51" s="1105"/>
      <c r="G51" s="1105"/>
      <c r="H51" s="1105"/>
      <c r="I51" s="1105"/>
      <c r="J51" s="1105"/>
    </row>
    <row r="52" spans="1:12" s="1017" customFormat="1" ht="14.25" x14ac:dyDescent="0.2">
      <c r="A52" s="871" t="s">
        <v>852</v>
      </c>
      <c r="B52" s="1104"/>
      <c r="E52" s="1105"/>
      <c r="F52" s="1105"/>
      <c r="G52" s="1105"/>
      <c r="H52" s="1105"/>
      <c r="I52" s="1105"/>
      <c r="J52" s="1105"/>
    </row>
    <row r="53" spans="1:12" s="873" customFormat="1" ht="14.25" x14ac:dyDescent="0.2">
      <c r="A53" s="871" t="s">
        <v>853</v>
      </c>
      <c r="B53" s="872"/>
      <c r="E53" s="874"/>
      <c r="F53" s="874"/>
      <c r="G53" s="874"/>
      <c r="H53" s="874"/>
      <c r="I53" s="874"/>
      <c r="J53" s="874"/>
    </row>
    <row r="55" spans="1:12" x14ac:dyDescent="0.2">
      <c r="A55" s="1368" t="s">
        <v>878</v>
      </c>
    </row>
    <row r="56" spans="1:12" s="1017" customFormat="1" x14ac:dyDescent="0.2">
      <c r="A56" s="1369" t="s">
        <v>897</v>
      </c>
      <c r="B56" s="1104"/>
      <c r="E56" s="1105"/>
      <c r="F56" s="1105"/>
      <c r="G56" s="1105"/>
      <c r="H56" s="1105"/>
      <c r="I56" s="1105"/>
      <c r="J56" s="1105"/>
    </row>
    <row r="57" spans="1:12" x14ac:dyDescent="0.2">
      <c r="B57" s="1641"/>
      <c r="C57" s="1641"/>
      <c r="D57" s="1641"/>
      <c r="E57" s="1641"/>
      <c r="F57" s="1641"/>
      <c r="G57" s="1641"/>
      <c r="H57" s="1641"/>
      <c r="I57" s="1641"/>
      <c r="J57" s="1641"/>
      <c r="K57" s="1641"/>
      <c r="L57" s="1641"/>
    </row>
    <row r="58" spans="1:12" x14ac:dyDescent="0.2">
      <c r="A58" s="738" t="s">
        <v>898</v>
      </c>
      <c r="B58" s="1370"/>
      <c r="C58" s="1370"/>
      <c r="D58" s="1370"/>
      <c r="E58" s="1370"/>
      <c r="F58" s="1371"/>
      <c r="G58" s="1370"/>
      <c r="H58" s="1370"/>
      <c r="I58" s="1370"/>
      <c r="J58" s="1370"/>
      <c r="K58" s="1370"/>
    </row>
    <row r="60" spans="1:12" x14ac:dyDescent="0.2">
      <c r="A60" s="738" t="s">
        <v>899</v>
      </c>
    </row>
  </sheetData>
  <mergeCells count="4">
    <mergeCell ref="A1:O1"/>
    <mergeCell ref="B7:O7"/>
    <mergeCell ref="F9:I9"/>
    <mergeCell ref="B57:L57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P2" sqref="P2"/>
    </sheetView>
  </sheetViews>
  <sheetFormatPr defaultColWidth="8.7109375" defaultRowHeight="12.75" x14ac:dyDescent="0.2"/>
  <cols>
    <col min="1" max="1" width="37.7109375" style="1372" customWidth="1"/>
    <col min="2" max="2" width="7.28515625" style="1104" customWidth="1"/>
    <col min="3" max="4" width="11.5703125" style="1017" customWidth="1"/>
    <col min="5" max="5" width="11.5703125" style="1105" customWidth="1"/>
    <col min="6" max="6" width="11.42578125" style="1105" customWidth="1"/>
    <col min="7" max="7" width="9.85546875" style="1105" customWidth="1"/>
    <col min="8" max="8" width="9.140625" style="1105" customWidth="1"/>
    <col min="9" max="9" width="9.28515625" style="1105" customWidth="1"/>
    <col min="10" max="10" width="9.140625" style="1105" customWidth="1"/>
    <col min="11" max="11" width="14.85546875" style="1017" customWidth="1"/>
    <col min="12" max="12" width="8.7109375" style="1017"/>
    <col min="13" max="13" width="11.85546875" style="1017" customWidth="1"/>
    <col min="14" max="14" width="12.5703125" style="1017" customWidth="1"/>
    <col min="15" max="15" width="11.85546875" style="1017" customWidth="1"/>
    <col min="16" max="16" width="12" style="1017" customWidth="1"/>
    <col min="17" max="16384" width="8.7109375" style="1017"/>
  </cols>
  <sheetData>
    <row r="1" spans="1:16" ht="24" customHeight="1" x14ac:dyDescent="0.35">
      <c r="A1" s="1608"/>
      <c r="B1" s="1642"/>
      <c r="C1" s="1642"/>
      <c r="D1" s="1642"/>
      <c r="E1" s="1642"/>
      <c r="F1" s="1642"/>
      <c r="G1" s="1642"/>
      <c r="H1" s="1642"/>
      <c r="I1" s="1642"/>
      <c r="J1" s="1642"/>
      <c r="K1" s="1642"/>
      <c r="L1" s="1642"/>
      <c r="M1" s="1642"/>
      <c r="N1" s="1642"/>
      <c r="O1" s="1642"/>
      <c r="P1" s="736"/>
    </row>
    <row r="2" spans="1:16" x14ac:dyDescent="0.2">
      <c r="O2" s="741"/>
    </row>
    <row r="3" spans="1:16" ht="18.75" x14ac:dyDescent="0.3">
      <c r="A3" s="742" t="s">
        <v>781</v>
      </c>
      <c r="F3" s="510"/>
      <c r="G3" s="510"/>
    </row>
    <row r="4" spans="1:16" ht="21.75" customHeight="1" x14ac:dyDescent="0.25">
      <c r="A4" s="1010"/>
      <c r="F4" s="510"/>
      <c r="G4" s="510"/>
    </row>
    <row r="5" spans="1:16" x14ac:dyDescent="0.2">
      <c r="A5" s="744"/>
      <c r="F5" s="510"/>
      <c r="G5" s="510"/>
    </row>
    <row r="6" spans="1:16" ht="6" customHeight="1" x14ac:dyDescent="0.2">
      <c r="B6" s="1373"/>
      <c r="C6" s="1374"/>
      <c r="F6" s="510"/>
      <c r="G6" s="510"/>
    </row>
    <row r="7" spans="1:16" ht="24.75" customHeight="1" x14ac:dyDescent="0.25">
      <c r="A7" s="745" t="s">
        <v>782</v>
      </c>
      <c r="B7" s="1375"/>
      <c r="C7" s="1601" t="s">
        <v>900</v>
      </c>
      <c r="D7" s="1601"/>
      <c r="E7" s="1601"/>
      <c r="F7" s="1601"/>
      <c r="G7" s="1602"/>
      <c r="H7" s="1602"/>
      <c r="I7" s="1602"/>
      <c r="J7" s="1602"/>
      <c r="K7" s="1602"/>
      <c r="L7" s="1602"/>
      <c r="M7" s="1602"/>
      <c r="N7" s="1602"/>
      <c r="O7" s="1602"/>
    </row>
    <row r="8" spans="1:16" ht="23.25" customHeight="1" thickBot="1" x14ac:dyDescent="0.25">
      <c r="A8" s="744" t="s">
        <v>784</v>
      </c>
      <c r="F8" s="510"/>
      <c r="G8" s="510"/>
    </row>
    <row r="9" spans="1:16" ht="13.5" thickBot="1" x14ac:dyDescent="0.25">
      <c r="A9" s="1014"/>
      <c r="B9" s="1015"/>
      <c r="C9" s="1331" t="s">
        <v>0</v>
      </c>
      <c r="D9" s="750" t="s">
        <v>787</v>
      </c>
      <c r="E9" s="751" t="s">
        <v>788</v>
      </c>
      <c r="F9" s="1612" t="s">
        <v>789</v>
      </c>
      <c r="G9" s="1624"/>
      <c r="H9" s="1624"/>
      <c r="I9" s="1625"/>
      <c r="J9" s="752" t="s">
        <v>790</v>
      </c>
      <c r="K9" s="753" t="s">
        <v>791</v>
      </c>
      <c r="M9" s="1015" t="s">
        <v>792</v>
      </c>
      <c r="N9" s="1015" t="s">
        <v>793</v>
      </c>
      <c r="O9" s="1015" t="s">
        <v>792</v>
      </c>
    </row>
    <row r="10" spans="1:16" ht="13.5" thickBot="1" x14ac:dyDescent="0.25">
      <c r="A10" s="754" t="s">
        <v>785</v>
      </c>
      <c r="B10" s="1018" t="s">
        <v>867</v>
      </c>
      <c r="C10" s="1332" t="s">
        <v>794</v>
      </c>
      <c r="D10" s="757">
        <v>2023</v>
      </c>
      <c r="E10" s="758">
        <v>2023</v>
      </c>
      <c r="F10" s="759" t="s">
        <v>795</v>
      </c>
      <c r="G10" s="1376" t="s">
        <v>796</v>
      </c>
      <c r="H10" s="1376" t="s">
        <v>797</v>
      </c>
      <c r="I10" s="1377" t="s">
        <v>798</v>
      </c>
      <c r="J10" s="762" t="s">
        <v>799</v>
      </c>
      <c r="K10" s="763" t="s">
        <v>800</v>
      </c>
      <c r="M10" s="1023" t="s">
        <v>801</v>
      </c>
      <c r="N10" s="1018" t="s">
        <v>802</v>
      </c>
      <c r="O10" s="1018" t="s">
        <v>803</v>
      </c>
    </row>
    <row r="11" spans="1:16" x14ac:dyDescent="0.2">
      <c r="A11" s="765" t="s">
        <v>804</v>
      </c>
      <c r="B11" s="361"/>
      <c r="C11" s="1378">
        <v>105</v>
      </c>
      <c r="D11" s="392">
        <v>107</v>
      </c>
      <c r="E11" s="1334">
        <v>107</v>
      </c>
      <c r="F11" s="1335">
        <v>107</v>
      </c>
      <c r="G11" s="433">
        <f t="shared" ref="G11:I23" si="0">M11</f>
        <v>100</v>
      </c>
      <c r="H11" s="1336">
        <f t="shared" si="0"/>
        <v>98</v>
      </c>
      <c r="I11" s="1337">
        <f>O11</f>
        <v>98</v>
      </c>
      <c r="J11" s="774" t="s">
        <v>805</v>
      </c>
      <c r="K11" s="415" t="s">
        <v>805</v>
      </c>
      <c r="L11" s="385"/>
      <c r="M11" s="1338">
        <v>100</v>
      </c>
      <c r="N11" s="1339">
        <v>98</v>
      </c>
      <c r="O11" s="1340">
        <v>98</v>
      </c>
    </row>
    <row r="12" spans="1:16" ht="13.5" thickBot="1" x14ac:dyDescent="0.25">
      <c r="A12" s="779" t="s">
        <v>806</v>
      </c>
      <c r="B12" s="1034"/>
      <c r="C12" s="1343">
        <v>89</v>
      </c>
      <c r="D12" s="1035">
        <v>90</v>
      </c>
      <c r="E12" s="1379">
        <v>90</v>
      </c>
      <c r="F12" s="1380">
        <v>90</v>
      </c>
      <c r="G12" s="1039">
        <f t="shared" si="0"/>
        <v>90</v>
      </c>
      <c r="H12" s="1040">
        <f t="shared" si="0"/>
        <v>89</v>
      </c>
      <c r="I12" s="1039">
        <f>O12</f>
        <v>89</v>
      </c>
      <c r="J12" s="383"/>
      <c r="K12" s="384" t="s">
        <v>805</v>
      </c>
      <c r="L12" s="385"/>
      <c r="M12" s="1042">
        <v>90</v>
      </c>
      <c r="N12" s="1343">
        <v>89</v>
      </c>
      <c r="O12" s="1344">
        <v>89</v>
      </c>
    </row>
    <row r="13" spans="1:16" x14ac:dyDescent="0.2">
      <c r="A13" s="789" t="s">
        <v>807</v>
      </c>
      <c r="B13" s="1044" t="s">
        <v>808</v>
      </c>
      <c r="C13" s="479">
        <v>31946</v>
      </c>
      <c r="D13" s="477" t="s">
        <v>805</v>
      </c>
      <c r="E13" s="477" t="s">
        <v>805</v>
      </c>
      <c r="F13" s="393">
        <v>31968</v>
      </c>
      <c r="G13" s="1046">
        <f t="shared" si="0"/>
        <v>33021</v>
      </c>
      <c r="H13" s="397">
        <f t="shared" si="0"/>
        <v>33347</v>
      </c>
      <c r="I13" s="1046">
        <f>O13</f>
        <v>30561</v>
      </c>
      <c r="J13" s="795" t="s">
        <v>805</v>
      </c>
      <c r="K13" s="398" t="s">
        <v>805</v>
      </c>
      <c r="L13" s="385"/>
      <c r="M13" s="445">
        <v>33021</v>
      </c>
      <c r="N13" s="479">
        <v>33347</v>
      </c>
      <c r="O13" s="1345">
        <v>30561</v>
      </c>
    </row>
    <row r="14" spans="1:16" x14ac:dyDescent="0.2">
      <c r="A14" s="799" t="s">
        <v>809</v>
      </c>
      <c r="B14" s="1044" t="s">
        <v>810</v>
      </c>
      <c r="C14" s="479">
        <v>29052</v>
      </c>
      <c r="D14" s="469" t="s">
        <v>805</v>
      </c>
      <c r="E14" s="469" t="s">
        <v>805</v>
      </c>
      <c r="F14" s="405">
        <v>29132</v>
      </c>
      <c r="G14" s="1046">
        <f t="shared" si="0"/>
        <v>30242</v>
      </c>
      <c r="H14" s="400">
        <f t="shared" si="0"/>
        <v>30515</v>
      </c>
      <c r="I14" s="1046">
        <f t="shared" si="0"/>
        <v>27790</v>
      </c>
      <c r="J14" s="795" t="s">
        <v>805</v>
      </c>
      <c r="K14" s="398" t="s">
        <v>805</v>
      </c>
      <c r="L14" s="385"/>
      <c r="M14" s="405">
        <v>30242</v>
      </c>
      <c r="N14" s="479">
        <v>30515</v>
      </c>
      <c r="O14" s="1345">
        <v>27790</v>
      </c>
    </row>
    <row r="15" spans="1:16" x14ac:dyDescent="0.2">
      <c r="A15" s="799" t="s">
        <v>811</v>
      </c>
      <c r="B15" s="1044" t="s">
        <v>812</v>
      </c>
      <c r="C15" s="479">
        <v>243</v>
      </c>
      <c r="D15" s="469" t="s">
        <v>805</v>
      </c>
      <c r="E15" s="469" t="s">
        <v>805</v>
      </c>
      <c r="F15" s="405">
        <v>295</v>
      </c>
      <c r="G15" s="1046">
        <f t="shared" si="0"/>
        <v>236</v>
      </c>
      <c r="H15" s="400">
        <f t="shared" si="0"/>
        <v>286</v>
      </c>
      <c r="I15" s="1046">
        <f t="shared" si="0"/>
        <v>242</v>
      </c>
      <c r="J15" s="795" t="s">
        <v>805</v>
      </c>
      <c r="K15" s="398" t="s">
        <v>805</v>
      </c>
      <c r="L15" s="385"/>
      <c r="M15" s="405">
        <v>236</v>
      </c>
      <c r="N15" s="479">
        <v>286</v>
      </c>
      <c r="O15" s="1345">
        <v>242</v>
      </c>
    </row>
    <row r="16" spans="1:16" x14ac:dyDescent="0.2">
      <c r="A16" s="799" t="s">
        <v>813</v>
      </c>
      <c r="B16" s="1044" t="s">
        <v>805</v>
      </c>
      <c r="C16" s="479">
        <v>9700</v>
      </c>
      <c r="D16" s="469" t="s">
        <v>805</v>
      </c>
      <c r="E16" s="469" t="s">
        <v>805</v>
      </c>
      <c r="F16" s="405">
        <v>11184</v>
      </c>
      <c r="G16" s="1046">
        <f t="shared" si="0"/>
        <v>9810</v>
      </c>
      <c r="H16" s="400">
        <f t="shared" si="0"/>
        <v>8569</v>
      </c>
      <c r="I16" s="1046">
        <f t="shared" si="0"/>
        <v>10236</v>
      </c>
      <c r="J16" s="795" t="s">
        <v>805</v>
      </c>
      <c r="K16" s="398" t="s">
        <v>805</v>
      </c>
      <c r="L16" s="385"/>
      <c r="M16" s="405">
        <v>9810</v>
      </c>
      <c r="N16" s="479">
        <v>8569</v>
      </c>
      <c r="O16" s="1345">
        <v>10236</v>
      </c>
    </row>
    <row r="17" spans="1:15" ht="13.5" thickBot="1" x14ac:dyDescent="0.25">
      <c r="A17" s="765" t="s">
        <v>814</v>
      </c>
      <c r="B17" s="410" t="s">
        <v>815</v>
      </c>
      <c r="C17" s="1347">
        <v>15887</v>
      </c>
      <c r="D17" s="471" t="s">
        <v>805</v>
      </c>
      <c r="E17" s="471" t="s">
        <v>805</v>
      </c>
      <c r="F17" s="1346">
        <v>20109</v>
      </c>
      <c r="G17" s="1046">
        <f t="shared" si="0"/>
        <v>25643</v>
      </c>
      <c r="H17" s="400">
        <f t="shared" si="0"/>
        <v>21126</v>
      </c>
      <c r="I17" s="1046">
        <f t="shared" si="0"/>
        <v>13516</v>
      </c>
      <c r="J17" s="804" t="s">
        <v>805</v>
      </c>
      <c r="K17" s="415" t="s">
        <v>805</v>
      </c>
      <c r="L17" s="385"/>
      <c r="M17" s="461">
        <v>25643</v>
      </c>
      <c r="N17" s="1347">
        <v>21126</v>
      </c>
      <c r="O17" s="488">
        <v>13516</v>
      </c>
    </row>
    <row r="18" spans="1:15" ht="13.5" thickBot="1" x14ac:dyDescent="0.25">
      <c r="A18" s="808" t="s">
        <v>816</v>
      </c>
      <c r="B18" s="849"/>
      <c r="C18" s="426">
        <f>C13-C14+C15+C16+C17</f>
        <v>28724</v>
      </c>
      <c r="D18" s="422" t="s">
        <v>805</v>
      </c>
      <c r="E18" s="422" t="s">
        <v>805</v>
      </c>
      <c r="F18" s="423">
        <f>F13-F14+F15+F16+F17</f>
        <v>34424</v>
      </c>
      <c r="G18" s="423">
        <f>G13-G14+G15+G16+G17</f>
        <v>38468</v>
      </c>
      <c r="H18" s="423">
        <f>H13-H14+H15+H16+H17</f>
        <v>32813</v>
      </c>
      <c r="I18" s="423">
        <f>I13-I14+I15+I16+I17</f>
        <v>26765</v>
      </c>
      <c r="J18" s="423" t="s">
        <v>805</v>
      </c>
      <c r="K18" s="426" t="s">
        <v>805</v>
      </c>
      <c r="L18" s="385"/>
      <c r="M18" s="423">
        <f>M13-M14+M15+M16+M17</f>
        <v>38468</v>
      </c>
      <c r="N18" s="423">
        <f t="shared" ref="N18:O18" si="1">N13-N14+N15+N16+N17</f>
        <v>32813</v>
      </c>
      <c r="O18" s="423">
        <f t="shared" si="1"/>
        <v>26765</v>
      </c>
    </row>
    <row r="19" spans="1:15" x14ac:dyDescent="0.2">
      <c r="A19" s="765" t="s">
        <v>817</v>
      </c>
      <c r="B19" s="410">
        <v>401</v>
      </c>
      <c r="C19" s="1347">
        <v>2894</v>
      </c>
      <c r="D19" s="477" t="s">
        <v>805</v>
      </c>
      <c r="E19" s="477" t="s">
        <v>805</v>
      </c>
      <c r="F19" s="1346">
        <v>2836</v>
      </c>
      <c r="G19" s="1046">
        <f t="shared" si="0"/>
        <v>2778</v>
      </c>
      <c r="H19" s="400">
        <f t="shared" si="0"/>
        <v>2832</v>
      </c>
      <c r="I19" s="1046">
        <f t="shared" si="0"/>
        <v>2771</v>
      </c>
      <c r="J19" s="804" t="s">
        <v>805</v>
      </c>
      <c r="K19" s="415" t="s">
        <v>805</v>
      </c>
      <c r="L19" s="385"/>
      <c r="M19" s="393">
        <v>2778</v>
      </c>
      <c r="N19" s="1347">
        <v>2832</v>
      </c>
      <c r="O19" s="488">
        <v>2771</v>
      </c>
    </row>
    <row r="20" spans="1:15" x14ac:dyDescent="0.2">
      <c r="A20" s="799" t="s">
        <v>818</v>
      </c>
      <c r="B20" s="1044" t="s">
        <v>819</v>
      </c>
      <c r="C20" s="479">
        <v>6970</v>
      </c>
      <c r="D20" s="469" t="s">
        <v>805</v>
      </c>
      <c r="E20" s="469" t="s">
        <v>805</v>
      </c>
      <c r="F20" s="405">
        <v>1700</v>
      </c>
      <c r="G20" s="1046">
        <f t="shared" si="0"/>
        <v>2746</v>
      </c>
      <c r="H20" s="400">
        <f t="shared" si="0"/>
        <v>2729</v>
      </c>
      <c r="I20" s="1046">
        <f t="shared" si="0"/>
        <v>5412</v>
      </c>
      <c r="J20" s="795" t="s">
        <v>805</v>
      </c>
      <c r="K20" s="398" t="s">
        <v>805</v>
      </c>
      <c r="L20" s="385"/>
      <c r="M20" s="405">
        <v>2746</v>
      </c>
      <c r="N20" s="479">
        <v>2729</v>
      </c>
      <c r="O20" s="1345">
        <v>5412</v>
      </c>
    </row>
    <row r="21" spans="1:15" x14ac:dyDescent="0.2">
      <c r="A21" s="799" t="s">
        <v>820</v>
      </c>
      <c r="B21" s="1044" t="s">
        <v>805</v>
      </c>
      <c r="C21" s="479">
        <v>8326</v>
      </c>
      <c r="D21" s="469" t="s">
        <v>805</v>
      </c>
      <c r="E21" s="469" t="s">
        <v>805</v>
      </c>
      <c r="F21" s="405">
        <v>8326</v>
      </c>
      <c r="G21" s="1046">
        <f t="shared" si="0"/>
        <v>8326</v>
      </c>
      <c r="H21" s="400">
        <f t="shared" si="0"/>
        <v>8156</v>
      </c>
      <c r="I21" s="1046">
        <f t="shared" si="0"/>
        <v>5529</v>
      </c>
      <c r="J21" s="795" t="s">
        <v>805</v>
      </c>
      <c r="K21" s="398" t="s">
        <v>805</v>
      </c>
      <c r="L21" s="385"/>
      <c r="M21" s="405">
        <v>8326</v>
      </c>
      <c r="N21" s="479">
        <v>8156</v>
      </c>
      <c r="O21" s="1345">
        <v>5529</v>
      </c>
    </row>
    <row r="22" spans="1:15" x14ac:dyDescent="0.2">
      <c r="A22" s="799" t="s">
        <v>821</v>
      </c>
      <c r="B22" s="1044" t="s">
        <v>805</v>
      </c>
      <c r="C22" s="479">
        <v>9333</v>
      </c>
      <c r="D22" s="469" t="s">
        <v>805</v>
      </c>
      <c r="E22" s="469" t="s">
        <v>805</v>
      </c>
      <c r="F22" s="405">
        <v>20605</v>
      </c>
      <c r="G22" s="1046">
        <f t="shared" si="0"/>
        <v>24432</v>
      </c>
      <c r="H22" s="400">
        <f t="shared" si="0"/>
        <v>18503</v>
      </c>
      <c r="I22" s="1046">
        <f t="shared" si="0"/>
        <v>10999</v>
      </c>
      <c r="J22" s="795" t="s">
        <v>805</v>
      </c>
      <c r="K22" s="398" t="s">
        <v>805</v>
      </c>
      <c r="L22" s="385"/>
      <c r="M22" s="405">
        <v>24432</v>
      </c>
      <c r="N22" s="479">
        <v>18503</v>
      </c>
      <c r="O22" s="1345">
        <v>10999</v>
      </c>
    </row>
    <row r="23" spans="1:15" ht="13.5" thickBot="1" x14ac:dyDescent="0.25">
      <c r="A23" s="779" t="s">
        <v>822</v>
      </c>
      <c r="B23" s="1054" t="s">
        <v>805</v>
      </c>
      <c r="C23" s="482">
        <v>0</v>
      </c>
      <c r="D23" s="471" t="s">
        <v>805</v>
      </c>
      <c r="E23" s="471" t="s">
        <v>805</v>
      </c>
      <c r="F23" s="412">
        <v>0</v>
      </c>
      <c r="G23" s="1055">
        <f t="shared" si="0"/>
        <v>0</v>
      </c>
      <c r="H23" s="417">
        <f t="shared" si="0"/>
        <v>0</v>
      </c>
      <c r="I23" s="1055">
        <f t="shared" si="0"/>
        <v>0</v>
      </c>
      <c r="J23" s="814" t="s">
        <v>805</v>
      </c>
      <c r="K23" s="434" t="s">
        <v>805</v>
      </c>
      <c r="L23" s="385"/>
      <c r="M23" s="412">
        <v>0</v>
      </c>
      <c r="N23" s="482">
        <v>0</v>
      </c>
      <c r="O23" s="1348">
        <v>0</v>
      </c>
    </row>
    <row r="24" spans="1:15" x14ac:dyDescent="0.2">
      <c r="A24" s="817" t="s">
        <v>823</v>
      </c>
      <c r="B24" s="463" t="s">
        <v>805</v>
      </c>
      <c r="C24" s="1352">
        <v>70917</v>
      </c>
      <c r="D24" s="442">
        <v>66580</v>
      </c>
      <c r="E24" s="1349">
        <v>73867</v>
      </c>
      <c r="F24" s="442">
        <v>22922</v>
      </c>
      <c r="G24" s="442">
        <f>M24-F24</f>
        <v>11732</v>
      </c>
      <c r="H24" s="442">
        <f>N24-M24</f>
        <v>17833</v>
      </c>
      <c r="I24" s="397">
        <f>O24-N24</f>
        <v>21380</v>
      </c>
      <c r="J24" s="443">
        <f t="shared" ref="J24:J47" si="2">SUM(F24:I24)</f>
        <v>73867</v>
      </c>
      <c r="K24" s="823">
        <f t="shared" ref="K24:K47" si="3">(J24/E24)*100</f>
        <v>100</v>
      </c>
      <c r="L24" s="385"/>
      <c r="M24" s="445">
        <v>34654</v>
      </c>
      <c r="N24" s="1352">
        <v>52487</v>
      </c>
      <c r="O24" s="446">
        <v>73867</v>
      </c>
    </row>
    <row r="25" spans="1:15" x14ac:dyDescent="0.2">
      <c r="A25" s="799" t="s">
        <v>824</v>
      </c>
      <c r="B25" s="390" t="s">
        <v>805</v>
      </c>
      <c r="C25" s="479">
        <v>200</v>
      </c>
      <c r="D25" s="1066">
        <v>0</v>
      </c>
      <c r="E25" s="1353">
        <v>0</v>
      </c>
      <c r="F25" s="1066">
        <v>0</v>
      </c>
      <c r="G25" s="1066">
        <f>M25-F25</f>
        <v>0</v>
      </c>
      <c r="H25" s="1066">
        <f t="shared" ref="H25:I42" si="4">N25-M25</f>
        <v>0</v>
      </c>
      <c r="I25" s="400">
        <f t="shared" si="4"/>
        <v>0</v>
      </c>
      <c r="J25" s="398">
        <f t="shared" si="2"/>
        <v>0</v>
      </c>
      <c r="K25" s="828" t="str">
        <f>IF(E25=0,"x",(J25/E25)*100)</f>
        <v>x</v>
      </c>
      <c r="L25" s="385"/>
      <c r="M25" s="405">
        <v>0</v>
      </c>
      <c r="N25" s="479">
        <v>0</v>
      </c>
      <c r="O25" s="452">
        <v>0</v>
      </c>
    </row>
    <row r="26" spans="1:15" ht="13.5" thickBot="1" x14ac:dyDescent="0.25">
      <c r="A26" s="779" t="s">
        <v>825</v>
      </c>
      <c r="B26" s="453">
        <v>672</v>
      </c>
      <c r="C26" s="1358">
        <v>8298</v>
      </c>
      <c r="D26" s="1074">
        <v>8414</v>
      </c>
      <c r="E26" s="1355">
        <v>8414</v>
      </c>
      <c r="F26" s="458">
        <v>2104</v>
      </c>
      <c r="G26" s="1074">
        <f t="shared" ref="G26:G42" si="5">M26-F26</f>
        <v>2103</v>
      </c>
      <c r="H26" s="1074">
        <f t="shared" si="4"/>
        <v>2104</v>
      </c>
      <c r="I26" s="414">
        <f t="shared" si="4"/>
        <v>2103</v>
      </c>
      <c r="J26" s="384">
        <f t="shared" si="2"/>
        <v>8414</v>
      </c>
      <c r="K26" s="835">
        <f t="shared" si="3"/>
        <v>100</v>
      </c>
      <c r="L26" s="385"/>
      <c r="M26" s="461">
        <v>4207</v>
      </c>
      <c r="N26" s="1358">
        <v>6311</v>
      </c>
      <c r="O26" s="462">
        <v>8414</v>
      </c>
    </row>
    <row r="27" spans="1:15" x14ac:dyDescent="0.2">
      <c r="A27" s="789" t="s">
        <v>826</v>
      </c>
      <c r="B27" s="463">
        <v>501</v>
      </c>
      <c r="C27" s="478">
        <v>5384</v>
      </c>
      <c r="D27" s="450">
        <v>5460</v>
      </c>
      <c r="E27" s="1359">
        <v>5210</v>
      </c>
      <c r="F27" s="450">
        <v>1425</v>
      </c>
      <c r="G27" s="450">
        <f t="shared" si="5"/>
        <v>1460</v>
      </c>
      <c r="H27" s="450">
        <f t="shared" si="4"/>
        <v>1158</v>
      </c>
      <c r="I27" s="397">
        <f t="shared" si="4"/>
        <v>1070</v>
      </c>
      <c r="J27" s="443">
        <f t="shared" si="2"/>
        <v>5113</v>
      </c>
      <c r="K27" s="823">
        <f t="shared" si="3"/>
        <v>98.138195777351243</v>
      </c>
      <c r="L27" s="385"/>
      <c r="M27" s="393">
        <v>2885</v>
      </c>
      <c r="N27" s="478">
        <v>4043</v>
      </c>
      <c r="O27" s="468">
        <v>5113</v>
      </c>
    </row>
    <row r="28" spans="1:15" x14ac:dyDescent="0.2">
      <c r="A28" s="799" t="s">
        <v>827</v>
      </c>
      <c r="B28" s="390">
        <v>502</v>
      </c>
      <c r="C28" s="479">
        <v>2182</v>
      </c>
      <c r="D28" s="1066">
        <v>1819</v>
      </c>
      <c r="E28" s="1353">
        <v>3130</v>
      </c>
      <c r="F28" s="1066">
        <v>1327</v>
      </c>
      <c r="G28" s="1066">
        <f t="shared" si="5"/>
        <v>627</v>
      </c>
      <c r="H28" s="1066">
        <f t="shared" si="4"/>
        <v>163</v>
      </c>
      <c r="I28" s="400">
        <f t="shared" si="4"/>
        <v>1093</v>
      </c>
      <c r="J28" s="398">
        <f t="shared" si="2"/>
        <v>3210</v>
      </c>
      <c r="K28" s="828">
        <f t="shared" si="3"/>
        <v>102.55591054313101</v>
      </c>
      <c r="L28" s="385"/>
      <c r="M28" s="405">
        <v>1954</v>
      </c>
      <c r="N28" s="479">
        <v>2117</v>
      </c>
      <c r="O28" s="452">
        <v>3210</v>
      </c>
    </row>
    <row r="29" spans="1:15" x14ac:dyDescent="0.2">
      <c r="A29" s="799" t="s">
        <v>828</v>
      </c>
      <c r="B29" s="390">
        <v>504</v>
      </c>
      <c r="C29" s="479">
        <v>0</v>
      </c>
      <c r="D29" s="1066">
        <v>0</v>
      </c>
      <c r="E29" s="1353">
        <v>0</v>
      </c>
      <c r="F29" s="1066">
        <v>0</v>
      </c>
      <c r="G29" s="1066">
        <f t="shared" si="5"/>
        <v>0</v>
      </c>
      <c r="H29" s="1066">
        <f t="shared" si="4"/>
        <v>0</v>
      </c>
      <c r="I29" s="400">
        <f t="shared" si="4"/>
        <v>0</v>
      </c>
      <c r="J29" s="398">
        <f t="shared" si="2"/>
        <v>0</v>
      </c>
      <c r="K29" s="828" t="str">
        <f>IF(E29=0,"x",(J29/E29)*100)</f>
        <v>x</v>
      </c>
      <c r="L29" s="385"/>
      <c r="M29" s="405">
        <v>0</v>
      </c>
      <c r="N29" s="479">
        <v>0</v>
      </c>
      <c r="O29" s="452">
        <v>0</v>
      </c>
    </row>
    <row r="30" spans="1:15" x14ac:dyDescent="0.2">
      <c r="A30" s="799" t="s">
        <v>829</v>
      </c>
      <c r="B30" s="390">
        <v>511</v>
      </c>
      <c r="C30" s="479">
        <v>443</v>
      </c>
      <c r="D30" s="1066">
        <v>850</v>
      </c>
      <c r="E30" s="1353">
        <v>1050</v>
      </c>
      <c r="F30" s="1066">
        <v>125</v>
      </c>
      <c r="G30" s="1066">
        <f t="shared" si="5"/>
        <v>59</v>
      </c>
      <c r="H30" s="1066">
        <f t="shared" si="4"/>
        <v>532</v>
      </c>
      <c r="I30" s="400">
        <f t="shared" si="4"/>
        <v>305</v>
      </c>
      <c r="J30" s="398">
        <f t="shared" si="2"/>
        <v>1021</v>
      </c>
      <c r="K30" s="828">
        <f t="shared" si="3"/>
        <v>97.238095238095241</v>
      </c>
      <c r="L30" s="385"/>
      <c r="M30" s="405">
        <v>184</v>
      </c>
      <c r="N30" s="479">
        <v>716</v>
      </c>
      <c r="O30" s="452">
        <v>1021</v>
      </c>
    </row>
    <row r="31" spans="1:15" x14ac:dyDescent="0.2">
      <c r="A31" s="799" t="s">
        <v>830</v>
      </c>
      <c r="B31" s="390">
        <v>518</v>
      </c>
      <c r="C31" s="479">
        <v>2528</v>
      </c>
      <c r="D31" s="1066">
        <v>2293</v>
      </c>
      <c r="E31" s="1353">
        <v>2247</v>
      </c>
      <c r="F31" s="1066">
        <v>678</v>
      </c>
      <c r="G31" s="1066">
        <f t="shared" si="5"/>
        <v>641</v>
      </c>
      <c r="H31" s="1066">
        <f t="shared" si="4"/>
        <v>296</v>
      </c>
      <c r="I31" s="400">
        <f t="shared" si="4"/>
        <v>674</v>
      </c>
      <c r="J31" s="398">
        <f t="shared" si="2"/>
        <v>2289</v>
      </c>
      <c r="K31" s="828">
        <f t="shared" si="3"/>
        <v>101.86915887850468</v>
      </c>
      <c r="L31" s="385"/>
      <c r="M31" s="405">
        <v>1319</v>
      </c>
      <c r="N31" s="479">
        <v>1615</v>
      </c>
      <c r="O31" s="452">
        <v>2289</v>
      </c>
    </row>
    <row r="32" spans="1:15" x14ac:dyDescent="0.2">
      <c r="A32" s="799" t="s">
        <v>831</v>
      </c>
      <c r="B32" s="390">
        <v>521</v>
      </c>
      <c r="C32" s="479">
        <v>46093</v>
      </c>
      <c r="D32" s="1066">
        <v>44016</v>
      </c>
      <c r="E32" s="1353">
        <v>48246</v>
      </c>
      <c r="F32" s="1066">
        <v>11039</v>
      </c>
      <c r="G32" s="1066">
        <f t="shared" si="5"/>
        <v>11591</v>
      </c>
      <c r="H32" s="1066">
        <f t="shared" si="4"/>
        <v>11512</v>
      </c>
      <c r="I32" s="400">
        <f t="shared" si="4"/>
        <v>14875</v>
      </c>
      <c r="J32" s="398">
        <f t="shared" si="2"/>
        <v>49017</v>
      </c>
      <c r="K32" s="828">
        <f t="shared" si="3"/>
        <v>101.59805994279318</v>
      </c>
      <c r="L32" s="385"/>
      <c r="M32" s="405">
        <v>22630</v>
      </c>
      <c r="N32" s="479">
        <v>34142</v>
      </c>
      <c r="O32" s="452">
        <v>49017</v>
      </c>
    </row>
    <row r="33" spans="1:15" x14ac:dyDescent="0.2">
      <c r="A33" s="799" t="s">
        <v>832</v>
      </c>
      <c r="B33" s="390" t="s">
        <v>833</v>
      </c>
      <c r="C33" s="479">
        <v>17143</v>
      </c>
      <c r="D33" s="1066">
        <v>15638</v>
      </c>
      <c r="E33" s="1353">
        <v>17552</v>
      </c>
      <c r="F33" s="1066">
        <v>3986</v>
      </c>
      <c r="G33" s="1066">
        <f t="shared" si="5"/>
        <v>4185</v>
      </c>
      <c r="H33" s="1066">
        <f t="shared" si="4"/>
        <v>4098</v>
      </c>
      <c r="I33" s="400">
        <f t="shared" si="4"/>
        <v>5344</v>
      </c>
      <c r="J33" s="398">
        <f t="shared" si="2"/>
        <v>17613</v>
      </c>
      <c r="K33" s="828">
        <f t="shared" si="3"/>
        <v>100.34753874202372</v>
      </c>
      <c r="L33" s="385"/>
      <c r="M33" s="405">
        <v>8171</v>
      </c>
      <c r="N33" s="479">
        <v>12269</v>
      </c>
      <c r="O33" s="452">
        <v>17613</v>
      </c>
    </row>
    <row r="34" spans="1:15" x14ac:dyDescent="0.2">
      <c r="A34" s="799" t="s">
        <v>834</v>
      </c>
      <c r="B34" s="390">
        <v>557</v>
      </c>
      <c r="C34" s="479">
        <v>0</v>
      </c>
      <c r="D34" s="1066">
        <v>0</v>
      </c>
      <c r="E34" s="1353">
        <v>0</v>
      </c>
      <c r="F34" s="1066">
        <v>0</v>
      </c>
      <c r="G34" s="1066">
        <f t="shared" si="5"/>
        <v>0</v>
      </c>
      <c r="H34" s="1066">
        <f t="shared" si="4"/>
        <v>0</v>
      </c>
      <c r="I34" s="400">
        <f t="shared" si="4"/>
        <v>0</v>
      </c>
      <c r="J34" s="398">
        <f t="shared" si="2"/>
        <v>0</v>
      </c>
      <c r="K34" s="828" t="str">
        <f>IF(E34=0,"x",(J34/E34)*100)</f>
        <v>x</v>
      </c>
      <c r="L34" s="385"/>
      <c r="M34" s="405">
        <v>0</v>
      </c>
      <c r="N34" s="479">
        <v>0</v>
      </c>
      <c r="O34" s="452">
        <v>0</v>
      </c>
    </row>
    <row r="35" spans="1:15" x14ac:dyDescent="0.2">
      <c r="A35" s="799" t="s">
        <v>835</v>
      </c>
      <c r="B35" s="390">
        <v>551</v>
      </c>
      <c r="C35" s="479">
        <v>216</v>
      </c>
      <c r="D35" s="1066">
        <v>239</v>
      </c>
      <c r="E35" s="1353">
        <v>236</v>
      </c>
      <c r="F35" s="1066">
        <v>58</v>
      </c>
      <c r="G35" s="1066">
        <f t="shared" si="5"/>
        <v>58</v>
      </c>
      <c r="H35" s="1066">
        <f t="shared" si="4"/>
        <v>59</v>
      </c>
      <c r="I35" s="400">
        <f t="shared" si="4"/>
        <v>61</v>
      </c>
      <c r="J35" s="398">
        <f t="shared" si="2"/>
        <v>236</v>
      </c>
      <c r="K35" s="828">
        <f t="shared" si="3"/>
        <v>100</v>
      </c>
      <c r="L35" s="385"/>
      <c r="M35" s="405">
        <v>116</v>
      </c>
      <c r="N35" s="479">
        <v>175</v>
      </c>
      <c r="O35" s="452">
        <v>236</v>
      </c>
    </row>
    <row r="36" spans="1:15" ht="13.5" thickBot="1" x14ac:dyDescent="0.25">
      <c r="A36" s="765" t="s">
        <v>836</v>
      </c>
      <c r="B36" s="430" t="s">
        <v>837</v>
      </c>
      <c r="C36" s="482">
        <v>1400</v>
      </c>
      <c r="D36" s="1360">
        <v>965</v>
      </c>
      <c r="E36" s="1361">
        <v>1733</v>
      </c>
      <c r="F36" s="1362">
        <v>134</v>
      </c>
      <c r="G36" s="1074">
        <f t="shared" si="5"/>
        <v>162</v>
      </c>
      <c r="H36" s="1066">
        <f t="shared" si="4"/>
        <v>247</v>
      </c>
      <c r="I36" s="400">
        <f t="shared" si="4"/>
        <v>378</v>
      </c>
      <c r="J36" s="384">
        <f t="shared" si="2"/>
        <v>921</v>
      </c>
      <c r="K36" s="835">
        <f t="shared" si="3"/>
        <v>53.144835545297177</v>
      </c>
      <c r="L36" s="385"/>
      <c r="M36" s="412">
        <v>296</v>
      </c>
      <c r="N36" s="482">
        <v>543</v>
      </c>
      <c r="O36" s="473">
        <v>921</v>
      </c>
    </row>
    <row r="37" spans="1:15" ht="15" thickBot="1" x14ac:dyDescent="0.25">
      <c r="A37" s="848" t="s">
        <v>838</v>
      </c>
      <c r="B37" s="849"/>
      <c r="C37" s="426">
        <f>SUM(C27:C36)</f>
        <v>75389</v>
      </c>
      <c r="D37" s="475">
        <f t="shared" ref="D37:I37" si="6">SUM(D27:D36)</f>
        <v>71280</v>
      </c>
      <c r="E37" s="475">
        <f t="shared" si="6"/>
        <v>79404</v>
      </c>
      <c r="F37" s="422">
        <f t="shared" si="6"/>
        <v>18772</v>
      </c>
      <c r="G37" s="422">
        <f t="shared" si="6"/>
        <v>18783</v>
      </c>
      <c r="H37" s="422">
        <f t="shared" si="6"/>
        <v>18065</v>
      </c>
      <c r="I37" s="423">
        <f t="shared" si="6"/>
        <v>23800</v>
      </c>
      <c r="J37" s="426">
        <f t="shared" si="2"/>
        <v>79420</v>
      </c>
      <c r="K37" s="500">
        <f t="shared" si="3"/>
        <v>100.02015011838195</v>
      </c>
      <c r="L37" s="385"/>
      <c r="M37" s="423">
        <f>SUM(M27:M36)</f>
        <v>37555</v>
      </c>
      <c r="N37" s="426">
        <f>SUM(N27:N36)</f>
        <v>55620</v>
      </c>
      <c r="O37" s="426">
        <f>SUM(O27:O36)</f>
        <v>79420</v>
      </c>
    </row>
    <row r="38" spans="1:15" x14ac:dyDescent="0.2">
      <c r="A38" s="789" t="s">
        <v>839</v>
      </c>
      <c r="B38" s="463">
        <v>601</v>
      </c>
      <c r="C38" s="478">
        <v>0</v>
      </c>
      <c r="D38" s="450">
        <v>0</v>
      </c>
      <c r="E38" s="1359">
        <v>0</v>
      </c>
      <c r="F38" s="442">
        <v>0</v>
      </c>
      <c r="G38" s="442">
        <f t="shared" si="5"/>
        <v>0</v>
      </c>
      <c r="H38" s="1066">
        <f t="shared" si="4"/>
        <v>0</v>
      </c>
      <c r="I38" s="397">
        <f t="shared" si="4"/>
        <v>0</v>
      </c>
      <c r="J38" s="443">
        <f t="shared" si="2"/>
        <v>0</v>
      </c>
      <c r="K38" s="823" t="str">
        <f>IF(E38=0,"x",(J38/E38)*100)</f>
        <v>x</v>
      </c>
      <c r="L38" s="385"/>
      <c r="M38" s="393">
        <v>0</v>
      </c>
      <c r="N38" s="478">
        <v>0</v>
      </c>
      <c r="O38" s="468">
        <v>0</v>
      </c>
    </row>
    <row r="39" spans="1:15" x14ac:dyDescent="0.2">
      <c r="A39" s="799" t="s">
        <v>840</v>
      </c>
      <c r="B39" s="390">
        <v>602</v>
      </c>
      <c r="C39" s="479">
        <v>4123</v>
      </c>
      <c r="D39" s="1066">
        <v>4250</v>
      </c>
      <c r="E39" s="1353">
        <v>4402</v>
      </c>
      <c r="F39" s="1066">
        <v>1324</v>
      </c>
      <c r="G39" s="1066">
        <f t="shared" si="5"/>
        <v>1248</v>
      </c>
      <c r="H39" s="1066">
        <f t="shared" si="4"/>
        <v>569</v>
      </c>
      <c r="I39" s="400">
        <f t="shared" si="4"/>
        <v>1266</v>
      </c>
      <c r="J39" s="398">
        <f t="shared" si="2"/>
        <v>4407</v>
      </c>
      <c r="K39" s="828">
        <f t="shared" si="3"/>
        <v>100.11358473421173</v>
      </c>
      <c r="L39" s="385"/>
      <c r="M39" s="405">
        <v>2572</v>
      </c>
      <c r="N39" s="479">
        <v>3141</v>
      </c>
      <c r="O39" s="452">
        <v>4407</v>
      </c>
    </row>
    <row r="40" spans="1:15" x14ac:dyDescent="0.2">
      <c r="A40" s="799" t="s">
        <v>841</v>
      </c>
      <c r="B40" s="390">
        <v>604</v>
      </c>
      <c r="C40" s="479">
        <v>0</v>
      </c>
      <c r="D40" s="1066">
        <v>0</v>
      </c>
      <c r="E40" s="1353">
        <v>0</v>
      </c>
      <c r="F40" s="1066">
        <v>0</v>
      </c>
      <c r="G40" s="1066">
        <f t="shared" si="5"/>
        <v>0</v>
      </c>
      <c r="H40" s="1066">
        <f t="shared" si="4"/>
        <v>0</v>
      </c>
      <c r="I40" s="400">
        <f t="shared" si="4"/>
        <v>0</v>
      </c>
      <c r="J40" s="398">
        <f t="shared" si="2"/>
        <v>0</v>
      </c>
      <c r="K40" s="828" t="str">
        <f>IF(E40=0,"x",(J40/E40)*100)</f>
        <v>x</v>
      </c>
      <c r="L40" s="385"/>
      <c r="M40" s="405">
        <v>0</v>
      </c>
      <c r="N40" s="479">
        <v>0</v>
      </c>
      <c r="O40" s="452">
        <v>0</v>
      </c>
    </row>
    <row r="41" spans="1:15" x14ac:dyDescent="0.2">
      <c r="A41" s="799" t="s">
        <v>842</v>
      </c>
      <c r="B41" s="390" t="s">
        <v>843</v>
      </c>
      <c r="C41" s="479">
        <v>70917</v>
      </c>
      <c r="D41" s="1066">
        <v>66580</v>
      </c>
      <c r="E41" s="1353">
        <v>73867</v>
      </c>
      <c r="F41" s="1066">
        <v>17068</v>
      </c>
      <c r="G41" s="1066">
        <f t="shared" si="5"/>
        <v>17585</v>
      </c>
      <c r="H41" s="1066">
        <f t="shared" si="4"/>
        <v>17834</v>
      </c>
      <c r="I41" s="400">
        <f t="shared" si="4"/>
        <v>21380</v>
      </c>
      <c r="J41" s="398">
        <f t="shared" si="2"/>
        <v>73867</v>
      </c>
      <c r="K41" s="828">
        <f t="shared" si="3"/>
        <v>100</v>
      </c>
      <c r="L41" s="385"/>
      <c r="M41" s="405">
        <v>34653</v>
      </c>
      <c r="N41" s="479">
        <v>52487</v>
      </c>
      <c r="O41" s="452">
        <v>73867</v>
      </c>
    </row>
    <row r="42" spans="1:15" ht="13.5" thickBot="1" x14ac:dyDescent="0.25">
      <c r="A42" s="765" t="s">
        <v>844</v>
      </c>
      <c r="B42" s="430" t="s">
        <v>845</v>
      </c>
      <c r="C42" s="482">
        <v>1552</v>
      </c>
      <c r="D42" s="1360">
        <v>450</v>
      </c>
      <c r="E42" s="1361">
        <v>1135</v>
      </c>
      <c r="F42" s="1362">
        <v>135</v>
      </c>
      <c r="G42" s="1074">
        <f t="shared" si="5"/>
        <v>380</v>
      </c>
      <c r="H42" s="1074">
        <f t="shared" si="4"/>
        <v>71</v>
      </c>
      <c r="I42" s="414">
        <f t="shared" si="4"/>
        <v>564</v>
      </c>
      <c r="J42" s="384">
        <f t="shared" si="2"/>
        <v>1150</v>
      </c>
      <c r="K42" s="835">
        <f t="shared" si="3"/>
        <v>101.32158590308372</v>
      </c>
      <c r="L42" s="385"/>
      <c r="M42" s="412">
        <v>515</v>
      </c>
      <c r="N42" s="482">
        <v>586</v>
      </c>
      <c r="O42" s="473">
        <v>1150</v>
      </c>
    </row>
    <row r="43" spans="1:15" ht="15" thickBot="1" x14ac:dyDescent="0.25">
      <c r="A43" s="848" t="s">
        <v>846</v>
      </c>
      <c r="B43" s="849" t="s">
        <v>805</v>
      </c>
      <c r="C43" s="426">
        <f>SUM(C38:C42)</f>
        <v>76592</v>
      </c>
      <c r="D43" s="475">
        <f t="shared" ref="D43:I43" si="7">SUM(D38:D42)</f>
        <v>71280</v>
      </c>
      <c r="E43" s="475">
        <f t="shared" si="7"/>
        <v>79404</v>
      </c>
      <c r="F43" s="423">
        <f t="shared" si="7"/>
        <v>18527</v>
      </c>
      <c r="G43" s="1144">
        <f t="shared" si="7"/>
        <v>19213</v>
      </c>
      <c r="H43" s="1145">
        <f t="shared" si="7"/>
        <v>18474</v>
      </c>
      <c r="I43" s="852">
        <f t="shared" si="7"/>
        <v>23210</v>
      </c>
      <c r="J43" s="477">
        <f t="shared" si="2"/>
        <v>79424</v>
      </c>
      <c r="K43" s="460">
        <f t="shared" si="3"/>
        <v>100.02518764797743</v>
      </c>
      <c r="L43" s="385"/>
      <c r="M43" s="423">
        <f>SUM(M38:M42)</f>
        <v>37740</v>
      </c>
      <c r="N43" s="426">
        <f>SUM(N38:N42)</f>
        <v>56214</v>
      </c>
      <c r="O43" s="423">
        <f>SUM(O38:O42)</f>
        <v>79424</v>
      </c>
    </row>
    <row r="44" spans="1:15" s="1070" customFormat="1" ht="5.25" customHeight="1" thickBot="1" x14ac:dyDescent="0.25">
      <c r="A44" s="360"/>
      <c r="B44" s="484"/>
      <c r="C44" s="495"/>
      <c r="D44" s="486"/>
      <c r="E44" s="486"/>
      <c r="F44" s="494"/>
      <c r="G44" s="489"/>
      <c r="H44" s="490"/>
      <c r="I44" s="489"/>
      <c r="J44" s="1365"/>
      <c r="K44" s="1366"/>
      <c r="L44" s="493"/>
      <c r="M44" s="494"/>
      <c r="N44" s="495"/>
      <c r="O44" s="495"/>
    </row>
    <row r="45" spans="1:15" ht="15" thickBot="1" x14ac:dyDescent="0.25">
      <c r="A45" s="864" t="s">
        <v>847</v>
      </c>
      <c r="B45" s="849" t="s">
        <v>805</v>
      </c>
      <c r="C45" s="426">
        <f>C43-C41</f>
        <v>5675</v>
      </c>
      <c r="D45" s="422">
        <f t="shared" ref="D45:I45" si="8">D43-D41</f>
        <v>4700</v>
      </c>
      <c r="E45" s="422">
        <f t="shared" si="8"/>
        <v>5537</v>
      </c>
      <c r="F45" s="423">
        <f t="shared" si="8"/>
        <v>1459</v>
      </c>
      <c r="G45" s="499">
        <f t="shared" si="8"/>
        <v>1628</v>
      </c>
      <c r="H45" s="423">
        <f t="shared" si="8"/>
        <v>640</v>
      </c>
      <c r="I45" s="426">
        <f t="shared" si="8"/>
        <v>1830</v>
      </c>
      <c r="J45" s="467">
        <f t="shared" si="2"/>
        <v>5557</v>
      </c>
      <c r="K45" s="1351">
        <f t="shared" si="3"/>
        <v>100.36120642947444</v>
      </c>
      <c r="L45" s="385"/>
      <c r="M45" s="423">
        <f>M43-M41</f>
        <v>3087</v>
      </c>
      <c r="N45" s="426">
        <f>N43-N41</f>
        <v>3727</v>
      </c>
      <c r="O45" s="423">
        <f>O43-O41</f>
        <v>5557</v>
      </c>
    </row>
    <row r="46" spans="1:15" ht="15" thickBot="1" x14ac:dyDescent="0.25">
      <c r="A46" s="848" t="s">
        <v>848</v>
      </c>
      <c r="B46" s="849" t="s">
        <v>805</v>
      </c>
      <c r="C46" s="426">
        <f>C43-C37</f>
        <v>1203</v>
      </c>
      <c r="D46" s="422">
        <f t="shared" ref="D46:I46" si="9">D43-D37</f>
        <v>0</v>
      </c>
      <c r="E46" s="422">
        <f t="shared" si="9"/>
        <v>0</v>
      </c>
      <c r="F46" s="866">
        <f t="shared" si="9"/>
        <v>-245</v>
      </c>
      <c r="G46" s="499">
        <f t="shared" si="9"/>
        <v>430</v>
      </c>
      <c r="H46" s="423">
        <f t="shared" si="9"/>
        <v>409</v>
      </c>
      <c r="I46" s="426">
        <f t="shared" si="9"/>
        <v>-590</v>
      </c>
      <c r="J46" s="467">
        <f t="shared" si="2"/>
        <v>4</v>
      </c>
      <c r="K46" s="1351" t="str">
        <f>IF(E46=0,"x",(J46/E46)*100)</f>
        <v>x</v>
      </c>
      <c r="L46" s="385"/>
      <c r="M46" s="423">
        <f>M43-M37</f>
        <v>185</v>
      </c>
      <c r="N46" s="426">
        <f>N43-N37</f>
        <v>594</v>
      </c>
      <c r="O46" s="423">
        <f>O43-O37</f>
        <v>4</v>
      </c>
    </row>
    <row r="47" spans="1:15" ht="15" thickBot="1" x14ac:dyDescent="0.25">
      <c r="A47" s="867" t="s">
        <v>849</v>
      </c>
      <c r="B47" s="868" t="s">
        <v>805</v>
      </c>
      <c r="C47" s="423">
        <f>C46-C41</f>
        <v>-69714</v>
      </c>
      <c r="D47" s="422">
        <f t="shared" ref="D47:I47" si="10">D46-D41</f>
        <v>-66580</v>
      </c>
      <c r="E47" s="422">
        <f t="shared" si="10"/>
        <v>-73867</v>
      </c>
      <c r="F47" s="423">
        <f t="shared" si="10"/>
        <v>-17313</v>
      </c>
      <c r="G47" s="499">
        <f t="shared" si="10"/>
        <v>-17155</v>
      </c>
      <c r="H47" s="423">
        <f t="shared" si="10"/>
        <v>-17425</v>
      </c>
      <c r="I47" s="426">
        <f t="shared" si="10"/>
        <v>-21970</v>
      </c>
      <c r="J47" s="467">
        <f t="shared" si="2"/>
        <v>-73863</v>
      </c>
      <c r="K47" s="474">
        <f t="shared" si="3"/>
        <v>99.994584861981679</v>
      </c>
      <c r="L47" s="385"/>
      <c r="M47" s="423">
        <f>M46-M41</f>
        <v>-34468</v>
      </c>
      <c r="N47" s="426">
        <f>N46-N41</f>
        <v>-51893</v>
      </c>
      <c r="O47" s="423">
        <f>O46-O41</f>
        <v>-73863</v>
      </c>
    </row>
    <row r="50" spans="1:10" ht="14.25" x14ac:dyDescent="0.2">
      <c r="A50" s="1103" t="s">
        <v>850</v>
      </c>
    </row>
    <row r="51" spans="1:10" ht="14.25" x14ac:dyDescent="0.2">
      <c r="A51" s="1103" t="s">
        <v>851</v>
      </c>
    </row>
    <row r="52" spans="1:10" ht="14.25" x14ac:dyDescent="0.2">
      <c r="A52" s="871" t="s">
        <v>852</v>
      </c>
    </row>
    <row r="53" spans="1:10" s="873" customFormat="1" ht="14.25" x14ac:dyDescent="0.2">
      <c r="A53" s="871" t="s">
        <v>853</v>
      </c>
      <c r="B53" s="872"/>
      <c r="E53" s="874"/>
      <c r="F53" s="874"/>
      <c r="G53" s="874"/>
      <c r="H53" s="874"/>
      <c r="I53" s="874"/>
      <c r="J53" s="874"/>
    </row>
    <row r="54" spans="1:10" s="873" customFormat="1" ht="14.25" x14ac:dyDescent="0.2">
      <c r="A54" s="871" t="s">
        <v>901</v>
      </c>
      <c r="B54" s="872"/>
      <c r="E54" s="874"/>
      <c r="F54" s="874"/>
      <c r="G54" s="874"/>
      <c r="H54" s="874"/>
      <c r="I54" s="874"/>
      <c r="J54" s="874"/>
    </row>
    <row r="55" spans="1:10" x14ac:dyDescent="0.2">
      <c r="A55" s="1381" t="s">
        <v>902</v>
      </c>
    </row>
    <row r="57" spans="1:10" x14ac:dyDescent="0.2">
      <c r="A57" s="1372" t="s">
        <v>903</v>
      </c>
    </row>
    <row r="59" spans="1:10" x14ac:dyDescent="0.2">
      <c r="A59" s="1372" t="s">
        <v>904</v>
      </c>
    </row>
    <row r="60" spans="1:10" x14ac:dyDescent="0.2">
      <c r="A60" s="1382"/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738" customWidth="1"/>
    <col min="2" max="2" width="7.28515625" style="739" customWidth="1"/>
    <col min="3" max="4" width="11.5703125" style="737" customWidth="1"/>
    <col min="5" max="5" width="11.5703125" style="740" customWidth="1"/>
    <col min="6" max="6" width="11.42578125" style="740" customWidth="1"/>
    <col min="7" max="7" width="9.85546875" style="740" customWidth="1"/>
    <col min="8" max="8" width="9.140625" style="740" customWidth="1"/>
    <col min="9" max="9" width="9.28515625" style="740" customWidth="1"/>
    <col min="10" max="10" width="9.140625" style="740" customWidth="1"/>
    <col min="11" max="11" width="12" style="737" customWidth="1"/>
    <col min="12" max="12" width="8.7109375" style="737"/>
    <col min="13" max="13" width="11.85546875" style="737" customWidth="1"/>
    <col min="14" max="14" width="12.5703125" style="737" customWidth="1"/>
    <col min="15" max="15" width="11.85546875" style="737" customWidth="1"/>
    <col min="16" max="16" width="12" style="737" customWidth="1"/>
    <col min="17" max="16384" width="8.7109375" style="737"/>
  </cols>
  <sheetData>
    <row r="1" spans="1:16" ht="24" customHeight="1" x14ac:dyDescent="0.35">
      <c r="A1" s="1608"/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736"/>
    </row>
    <row r="2" spans="1:16" x14ac:dyDescent="0.2">
      <c r="O2" s="741"/>
    </row>
    <row r="3" spans="1:16" ht="18.75" x14ac:dyDescent="0.3">
      <c r="A3" s="742" t="s">
        <v>781</v>
      </c>
      <c r="F3" s="510"/>
      <c r="G3" s="510"/>
    </row>
    <row r="4" spans="1:16" ht="21.75" customHeight="1" x14ac:dyDescent="0.25">
      <c r="A4" s="743"/>
      <c r="F4" s="510"/>
      <c r="G4" s="510"/>
    </row>
    <row r="5" spans="1:16" x14ac:dyDescent="0.2">
      <c r="A5" s="744"/>
      <c r="F5" s="510"/>
      <c r="G5" s="510"/>
    </row>
    <row r="6" spans="1:16" ht="6" customHeight="1" thickBot="1" x14ac:dyDescent="0.25">
      <c r="F6" s="510"/>
      <c r="G6" s="510"/>
    </row>
    <row r="7" spans="1:16" ht="24.75" customHeight="1" thickBot="1" x14ac:dyDescent="0.3">
      <c r="A7" s="745" t="s">
        <v>782</v>
      </c>
      <c r="B7" s="746"/>
      <c r="C7" s="1643" t="s">
        <v>905</v>
      </c>
      <c r="D7" s="1644"/>
      <c r="E7" s="1644"/>
      <c r="F7" s="1644"/>
      <c r="G7" s="1644"/>
      <c r="H7" s="1644"/>
      <c r="I7" s="1644"/>
      <c r="J7" s="1644"/>
      <c r="K7" s="1644"/>
      <c r="L7" s="1644"/>
      <c r="M7" s="1644"/>
      <c r="N7" s="1644"/>
      <c r="O7" s="1645"/>
    </row>
    <row r="8" spans="1:16" ht="23.25" customHeight="1" thickBot="1" x14ac:dyDescent="0.25">
      <c r="A8" s="744" t="s">
        <v>784</v>
      </c>
      <c r="F8" s="510"/>
      <c r="G8" s="510"/>
    </row>
    <row r="9" spans="1:16" ht="13.5" thickBot="1" x14ac:dyDescent="0.25">
      <c r="A9" s="876"/>
      <c r="B9" s="748"/>
      <c r="C9" s="1016" t="s">
        <v>0</v>
      </c>
      <c r="D9" s="750" t="s">
        <v>787</v>
      </c>
      <c r="E9" s="751" t="s">
        <v>788</v>
      </c>
      <c r="F9" s="1612" t="s">
        <v>789</v>
      </c>
      <c r="G9" s="1613"/>
      <c r="H9" s="1613"/>
      <c r="I9" s="1614"/>
      <c r="J9" s="752" t="s">
        <v>790</v>
      </c>
      <c r="K9" s="753" t="s">
        <v>791</v>
      </c>
      <c r="M9" s="748" t="s">
        <v>792</v>
      </c>
      <c r="N9" s="748" t="s">
        <v>793</v>
      </c>
      <c r="O9" s="748" t="s">
        <v>792</v>
      </c>
    </row>
    <row r="10" spans="1:16" ht="13.5" thickBot="1" x14ac:dyDescent="0.25">
      <c r="A10" s="754" t="s">
        <v>785</v>
      </c>
      <c r="B10" s="755" t="s">
        <v>867</v>
      </c>
      <c r="C10" s="1383" t="s">
        <v>794</v>
      </c>
      <c r="D10" s="757">
        <v>2023</v>
      </c>
      <c r="E10" s="758">
        <v>2023</v>
      </c>
      <c r="F10" s="1020" t="s">
        <v>795</v>
      </c>
      <c r="G10" s="760" t="s">
        <v>796</v>
      </c>
      <c r="H10" s="760" t="s">
        <v>797</v>
      </c>
      <c r="I10" s="761" t="s">
        <v>798</v>
      </c>
      <c r="J10" s="762" t="s">
        <v>799</v>
      </c>
      <c r="K10" s="763" t="s">
        <v>800</v>
      </c>
      <c r="M10" s="764" t="s">
        <v>801</v>
      </c>
      <c r="N10" s="755" t="s">
        <v>802</v>
      </c>
      <c r="O10" s="755" t="s">
        <v>803</v>
      </c>
    </row>
    <row r="11" spans="1:16" x14ac:dyDescent="0.2">
      <c r="A11" s="765" t="s">
        <v>804</v>
      </c>
      <c r="B11" s="766"/>
      <c r="C11" s="1384">
        <v>17</v>
      </c>
      <c r="D11" s="527">
        <v>17</v>
      </c>
      <c r="E11" s="877">
        <v>17</v>
      </c>
      <c r="F11" s="878">
        <v>16</v>
      </c>
      <c r="G11" s="771">
        <f t="shared" ref="G11:I23" si="0">M11</f>
        <v>18</v>
      </c>
      <c r="H11" s="772">
        <f t="shared" si="0"/>
        <v>17</v>
      </c>
      <c r="I11" s="773">
        <f>O11</f>
        <v>17</v>
      </c>
      <c r="J11" s="1385" t="s">
        <v>805</v>
      </c>
      <c r="K11" s="1051" t="s">
        <v>805</v>
      </c>
      <c r="L11" s="969"/>
      <c r="M11" s="776">
        <v>18</v>
      </c>
      <c r="N11" s="881">
        <v>17</v>
      </c>
      <c r="O11" s="1386">
        <v>17</v>
      </c>
    </row>
    <row r="12" spans="1:16" ht="13.5" thickBot="1" x14ac:dyDescent="0.25">
      <c r="A12" s="779" t="s">
        <v>806</v>
      </c>
      <c r="B12" s="780"/>
      <c r="C12" s="1387">
        <v>16</v>
      </c>
      <c r="D12" s="1036">
        <v>17</v>
      </c>
      <c r="E12" s="1388">
        <v>17</v>
      </c>
      <c r="F12" s="1038">
        <v>16</v>
      </c>
      <c r="G12" s="1389">
        <f t="shared" si="0"/>
        <v>17</v>
      </c>
      <c r="H12" s="1390">
        <f t="shared" si="0"/>
        <v>16.75</v>
      </c>
      <c r="I12" s="1389">
        <f>O12</f>
        <v>16.75</v>
      </c>
      <c r="J12" s="886"/>
      <c r="K12" s="1041" t="s">
        <v>805</v>
      </c>
      <c r="L12" s="969"/>
      <c r="M12" s="1122">
        <v>17</v>
      </c>
      <c r="N12" s="1391">
        <v>16.75</v>
      </c>
      <c r="O12" s="1392">
        <v>16.75</v>
      </c>
    </row>
    <row r="13" spans="1:16" x14ac:dyDescent="0.2">
      <c r="A13" s="789" t="s">
        <v>885</v>
      </c>
      <c r="B13" s="790" t="s">
        <v>808</v>
      </c>
      <c r="C13" s="791">
        <v>13569</v>
      </c>
      <c r="D13" s="1045" t="s">
        <v>805</v>
      </c>
      <c r="E13" s="1045" t="s">
        <v>805</v>
      </c>
      <c r="F13" s="890">
        <v>13287</v>
      </c>
      <c r="G13" s="793">
        <f t="shared" si="0"/>
        <v>19481</v>
      </c>
      <c r="H13" s="794">
        <f t="shared" si="0"/>
        <v>24067</v>
      </c>
      <c r="I13" s="793">
        <f>O13</f>
        <v>23969</v>
      </c>
      <c r="J13" s="1047" t="s">
        <v>805</v>
      </c>
      <c r="K13" s="1048" t="s">
        <v>805</v>
      </c>
      <c r="L13" s="969"/>
      <c r="M13" s="796">
        <v>19481</v>
      </c>
      <c r="N13" s="949">
        <v>24067</v>
      </c>
      <c r="O13" s="1393">
        <v>23969</v>
      </c>
    </row>
    <row r="14" spans="1:16" x14ac:dyDescent="0.2">
      <c r="A14" s="799" t="s">
        <v>886</v>
      </c>
      <c r="B14" s="790" t="s">
        <v>810</v>
      </c>
      <c r="C14" s="791">
        <v>11045</v>
      </c>
      <c r="D14" s="907" t="s">
        <v>805</v>
      </c>
      <c r="E14" s="907" t="s">
        <v>805</v>
      </c>
      <c r="F14" s="895">
        <v>10837</v>
      </c>
      <c r="G14" s="793">
        <f t="shared" si="0"/>
        <v>10992</v>
      </c>
      <c r="H14" s="794">
        <f t="shared" si="0"/>
        <v>11029</v>
      </c>
      <c r="I14" s="793">
        <f t="shared" si="0"/>
        <v>11653</v>
      </c>
      <c r="J14" s="1047" t="s">
        <v>805</v>
      </c>
      <c r="K14" s="1048" t="s">
        <v>805</v>
      </c>
      <c r="L14" s="969"/>
      <c r="M14" s="800">
        <v>10992</v>
      </c>
      <c r="N14" s="949">
        <v>11029</v>
      </c>
      <c r="O14" s="1393">
        <v>11653</v>
      </c>
    </row>
    <row r="15" spans="1:16" x14ac:dyDescent="0.2">
      <c r="A15" s="799" t="s">
        <v>811</v>
      </c>
      <c r="B15" s="790" t="s">
        <v>812</v>
      </c>
      <c r="C15" s="791">
        <v>469</v>
      </c>
      <c r="D15" s="907" t="s">
        <v>805</v>
      </c>
      <c r="E15" s="907" t="s">
        <v>805</v>
      </c>
      <c r="F15" s="895">
        <v>507</v>
      </c>
      <c r="G15" s="793">
        <f t="shared" si="0"/>
        <v>666</v>
      </c>
      <c r="H15" s="794">
        <f t="shared" si="0"/>
        <v>626</v>
      </c>
      <c r="I15" s="793">
        <f t="shared" si="0"/>
        <v>731</v>
      </c>
      <c r="J15" s="1047" t="s">
        <v>805</v>
      </c>
      <c r="K15" s="1048" t="s">
        <v>805</v>
      </c>
      <c r="L15" s="969"/>
      <c r="M15" s="800">
        <v>666</v>
      </c>
      <c r="N15" s="949">
        <v>626</v>
      </c>
      <c r="O15" s="1393">
        <v>731</v>
      </c>
    </row>
    <row r="16" spans="1:16" x14ac:dyDescent="0.2">
      <c r="A16" s="799" t="s">
        <v>813</v>
      </c>
      <c r="B16" s="790" t="s">
        <v>805</v>
      </c>
      <c r="C16" s="791">
        <v>400</v>
      </c>
      <c r="D16" s="907" t="s">
        <v>805</v>
      </c>
      <c r="E16" s="907" t="s">
        <v>805</v>
      </c>
      <c r="F16" s="895">
        <v>16592</v>
      </c>
      <c r="G16" s="793">
        <f t="shared" si="0"/>
        <v>11524</v>
      </c>
      <c r="H16" s="794">
        <f t="shared" si="0"/>
        <v>14235</v>
      </c>
      <c r="I16" s="793">
        <f t="shared" si="0"/>
        <v>8971</v>
      </c>
      <c r="J16" s="1047" t="s">
        <v>805</v>
      </c>
      <c r="K16" s="1048" t="s">
        <v>805</v>
      </c>
      <c r="L16" s="969"/>
      <c r="M16" s="800">
        <v>11524</v>
      </c>
      <c r="N16" s="949">
        <v>14235</v>
      </c>
      <c r="O16" s="1393">
        <v>8971</v>
      </c>
    </row>
    <row r="17" spans="1:15" ht="13.5" thickBot="1" x14ac:dyDescent="0.25">
      <c r="A17" s="765" t="s">
        <v>814</v>
      </c>
      <c r="B17" s="801" t="s">
        <v>815</v>
      </c>
      <c r="C17" s="802">
        <v>8515</v>
      </c>
      <c r="D17" s="909" t="s">
        <v>805</v>
      </c>
      <c r="E17" s="909" t="s">
        <v>805</v>
      </c>
      <c r="F17" s="896">
        <v>10556</v>
      </c>
      <c r="G17" s="793">
        <f t="shared" si="0"/>
        <v>10475</v>
      </c>
      <c r="H17" s="794">
        <f t="shared" si="0"/>
        <v>8095</v>
      </c>
      <c r="I17" s="793">
        <f t="shared" si="0"/>
        <v>6117</v>
      </c>
      <c r="J17" s="1050" t="s">
        <v>805</v>
      </c>
      <c r="K17" s="1051" t="s">
        <v>805</v>
      </c>
      <c r="L17" s="969"/>
      <c r="M17" s="805">
        <v>10475</v>
      </c>
      <c r="N17" s="1394">
        <v>8095</v>
      </c>
      <c r="O17" s="1395">
        <v>6117</v>
      </c>
    </row>
    <row r="18" spans="1:15" ht="13.5" thickBot="1" x14ac:dyDescent="0.25">
      <c r="A18" s="808" t="s">
        <v>816</v>
      </c>
      <c r="B18" s="1396"/>
      <c r="C18" s="548">
        <f>C13-C14+C15+C16+C17</f>
        <v>11908</v>
      </c>
      <c r="D18" s="548" t="s">
        <v>805</v>
      </c>
      <c r="E18" s="548" t="s">
        <v>805</v>
      </c>
      <c r="F18" s="902">
        <f>F13-F14+F15+F16+F17</f>
        <v>30105</v>
      </c>
      <c r="G18" s="902">
        <f>G13-G14+G15+G16+G17</f>
        <v>31154</v>
      </c>
      <c r="H18" s="902">
        <f>H13-H14+H15+H16+H17</f>
        <v>35994</v>
      </c>
      <c r="I18" s="902">
        <f>I13-I14+I15+I16+I17</f>
        <v>28135</v>
      </c>
      <c r="J18" s="1052" t="s">
        <v>805</v>
      </c>
      <c r="K18" s="1053" t="s">
        <v>805</v>
      </c>
      <c r="L18" s="969"/>
      <c r="M18" s="423">
        <f>M13-M14+M15+M16+M17</f>
        <v>31154</v>
      </c>
      <c r="N18" s="423">
        <f t="shared" ref="N18:O18" si="1">N13-N14+N15+N16+N17</f>
        <v>35994</v>
      </c>
      <c r="O18" s="423">
        <f t="shared" si="1"/>
        <v>28135</v>
      </c>
    </row>
    <row r="19" spans="1:15" x14ac:dyDescent="0.2">
      <c r="A19" s="765" t="s">
        <v>817</v>
      </c>
      <c r="B19" s="1397" t="s">
        <v>906</v>
      </c>
      <c r="C19" s="1398">
        <v>2524</v>
      </c>
      <c r="D19" s="1045" t="s">
        <v>805</v>
      </c>
      <c r="E19" s="1045" t="s">
        <v>805</v>
      </c>
      <c r="F19" s="896">
        <v>2450</v>
      </c>
      <c r="G19" s="793">
        <f t="shared" si="0"/>
        <v>8489</v>
      </c>
      <c r="H19" s="794">
        <f t="shared" si="0"/>
        <v>21368</v>
      </c>
      <c r="I19" s="793">
        <f t="shared" si="0"/>
        <v>20646</v>
      </c>
      <c r="J19" s="1050" t="s">
        <v>805</v>
      </c>
      <c r="K19" s="1051" t="s">
        <v>805</v>
      </c>
      <c r="L19" s="969"/>
      <c r="M19" s="792">
        <v>8489</v>
      </c>
      <c r="N19" s="1394">
        <v>21368</v>
      </c>
      <c r="O19" s="1395">
        <v>20646</v>
      </c>
    </row>
    <row r="20" spans="1:15" x14ac:dyDescent="0.2">
      <c r="A20" s="799" t="s">
        <v>818</v>
      </c>
      <c r="B20" s="790" t="s">
        <v>819</v>
      </c>
      <c r="C20" s="1399">
        <v>7528</v>
      </c>
      <c r="D20" s="907" t="s">
        <v>805</v>
      </c>
      <c r="E20" s="907" t="s">
        <v>805</v>
      </c>
      <c r="F20" s="895">
        <v>7628</v>
      </c>
      <c r="G20" s="793">
        <f t="shared" si="0"/>
        <v>7029</v>
      </c>
      <c r="H20" s="794">
        <f t="shared" si="0"/>
        <v>2773</v>
      </c>
      <c r="I20" s="793">
        <f t="shared" si="0"/>
        <v>4923</v>
      </c>
      <c r="J20" s="1047" t="s">
        <v>805</v>
      </c>
      <c r="K20" s="1048" t="s">
        <v>805</v>
      </c>
      <c r="L20" s="969"/>
      <c r="M20" s="800">
        <v>7029</v>
      </c>
      <c r="N20" s="949">
        <v>2773</v>
      </c>
      <c r="O20" s="1393">
        <v>4923</v>
      </c>
    </row>
    <row r="21" spans="1:15" x14ac:dyDescent="0.2">
      <c r="A21" s="799" t="s">
        <v>820</v>
      </c>
      <c r="B21" s="790" t="s">
        <v>805</v>
      </c>
      <c r="C21" s="1399">
        <v>0</v>
      </c>
      <c r="D21" s="907" t="s">
        <v>805</v>
      </c>
      <c r="E21" s="907" t="s">
        <v>805</v>
      </c>
      <c r="F21" s="895">
        <v>0</v>
      </c>
      <c r="G21" s="793">
        <f t="shared" si="0"/>
        <v>0</v>
      </c>
      <c r="H21" s="794">
        <f t="shared" si="0"/>
        <v>0</v>
      </c>
      <c r="I21" s="793">
        <f t="shared" si="0"/>
        <v>0</v>
      </c>
      <c r="J21" s="1047" t="s">
        <v>805</v>
      </c>
      <c r="K21" s="1048" t="s">
        <v>805</v>
      </c>
      <c r="L21" s="969"/>
      <c r="M21" s="800">
        <v>0</v>
      </c>
      <c r="N21" s="949">
        <v>0</v>
      </c>
      <c r="O21" s="1393">
        <v>0</v>
      </c>
    </row>
    <row r="22" spans="1:15" x14ac:dyDescent="0.2">
      <c r="A22" s="799" t="s">
        <v>821</v>
      </c>
      <c r="B22" s="790" t="s">
        <v>805</v>
      </c>
      <c r="C22" s="1399">
        <v>1822</v>
      </c>
      <c r="D22" s="907" t="s">
        <v>805</v>
      </c>
      <c r="E22" s="907" t="s">
        <v>805</v>
      </c>
      <c r="F22" s="895">
        <v>18138</v>
      </c>
      <c r="G22" s="793">
        <f t="shared" si="0"/>
        <v>12699</v>
      </c>
      <c r="H22" s="794">
        <f t="shared" si="0"/>
        <v>7583</v>
      </c>
      <c r="I22" s="793">
        <f t="shared" si="0"/>
        <v>2450</v>
      </c>
      <c r="J22" s="1047" t="s">
        <v>805</v>
      </c>
      <c r="K22" s="1048" t="s">
        <v>805</v>
      </c>
      <c r="L22" s="969"/>
      <c r="M22" s="800">
        <v>12699</v>
      </c>
      <c r="N22" s="949">
        <v>7583</v>
      </c>
      <c r="O22" s="1393">
        <v>2450</v>
      </c>
    </row>
    <row r="23" spans="1:15" ht="13.5" thickBot="1" x14ac:dyDescent="0.25">
      <c r="A23" s="779" t="s">
        <v>822</v>
      </c>
      <c r="B23" s="810" t="s">
        <v>805</v>
      </c>
      <c r="C23" s="1399">
        <v>0</v>
      </c>
      <c r="D23" s="909" t="s">
        <v>805</v>
      </c>
      <c r="E23" s="909" t="s">
        <v>805</v>
      </c>
      <c r="F23" s="908">
        <v>0</v>
      </c>
      <c r="G23" s="812">
        <f t="shared" si="0"/>
        <v>0</v>
      </c>
      <c r="H23" s="813">
        <f t="shared" si="0"/>
        <v>0</v>
      </c>
      <c r="I23" s="812">
        <f t="shared" si="0"/>
        <v>0</v>
      </c>
      <c r="J23" s="1056" t="s">
        <v>805</v>
      </c>
      <c r="K23" s="1057" t="s">
        <v>805</v>
      </c>
      <c r="L23" s="969"/>
      <c r="M23" s="811">
        <v>0</v>
      </c>
      <c r="N23" s="951">
        <v>0</v>
      </c>
      <c r="O23" s="1400">
        <v>0</v>
      </c>
    </row>
    <row r="24" spans="1:15" x14ac:dyDescent="0.2">
      <c r="A24" s="817" t="s">
        <v>823</v>
      </c>
      <c r="B24" s="913" t="s">
        <v>805</v>
      </c>
      <c r="C24" s="819">
        <v>20494</v>
      </c>
      <c r="D24" s="914">
        <v>22809</v>
      </c>
      <c r="E24" s="915">
        <f>28047+50+505</f>
        <v>28602</v>
      </c>
      <c r="F24" s="914">
        <v>5910</v>
      </c>
      <c r="G24" s="820">
        <f>M24-F24</f>
        <v>11032</v>
      </c>
      <c r="H24" s="820">
        <f>N24-M24</f>
        <v>6039</v>
      </c>
      <c r="I24" s="822">
        <f>O24-N24</f>
        <v>5970</v>
      </c>
      <c r="J24" s="1401">
        <f t="shared" ref="J24:J47" si="2">SUM(F24:I24)</f>
        <v>28951</v>
      </c>
      <c r="K24" s="1062">
        <f t="shared" ref="K24:K47" si="3">(J24/E24)*100</f>
        <v>101.22019439200056</v>
      </c>
      <c r="L24" s="969"/>
      <c r="M24" s="796">
        <f>M25+M26+50</f>
        <v>16942</v>
      </c>
      <c r="N24" s="1402">
        <f>N26+N25+2+175</f>
        <v>22981</v>
      </c>
      <c r="O24" s="1403">
        <f>O25+O26+505+50+2+347</f>
        <v>28951</v>
      </c>
    </row>
    <row r="25" spans="1:15" x14ac:dyDescent="0.2">
      <c r="A25" s="799" t="s">
        <v>824</v>
      </c>
      <c r="B25" s="920" t="s">
        <v>805</v>
      </c>
      <c r="C25" s="791">
        <v>1748</v>
      </c>
      <c r="D25" s="921">
        <v>0</v>
      </c>
      <c r="E25" s="922">
        <v>7880</v>
      </c>
      <c r="F25" s="921">
        <v>0</v>
      </c>
      <c r="G25" s="826">
        <f t="shared" ref="G25:G42" si="4">M25-F25</f>
        <v>5740</v>
      </c>
      <c r="H25" s="826">
        <f t="shared" ref="H25:I42" si="5">N25-M25</f>
        <v>0</v>
      </c>
      <c r="I25" s="794">
        <f t="shared" si="5"/>
        <v>2140</v>
      </c>
      <c r="J25" s="1048">
        <f t="shared" si="2"/>
        <v>7880</v>
      </c>
      <c r="K25" s="1068">
        <f t="shared" si="3"/>
        <v>100</v>
      </c>
      <c r="L25" s="969"/>
      <c r="M25" s="800">
        <v>5740</v>
      </c>
      <c r="N25" s="949">
        <v>5740</v>
      </c>
      <c r="O25" s="950">
        <v>7880</v>
      </c>
    </row>
    <row r="26" spans="1:15" ht="13.5" thickBot="1" x14ac:dyDescent="0.25">
      <c r="A26" s="779" t="s">
        <v>825</v>
      </c>
      <c r="B26" s="926">
        <v>672</v>
      </c>
      <c r="C26" s="830">
        <v>18746</v>
      </c>
      <c r="D26" s="927">
        <v>22307</v>
      </c>
      <c r="E26" s="928">
        <v>20167</v>
      </c>
      <c r="F26" s="929">
        <v>5910</v>
      </c>
      <c r="G26" s="831">
        <f t="shared" si="4"/>
        <v>5242</v>
      </c>
      <c r="H26" s="831">
        <f t="shared" si="5"/>
        <v>5912</v>
      </c>
      <c r="I26" s="834">
        <f t="shared" si="5"/>
        <v>3103</v>
      </c>
      <c r="J26" s="1041">
        <f t="shared" si="2"/>
        <v>20167</v>
      </c>
      <c r="K26" s="1076">
        <f t="shared" si="3"/>
        <v>100</v>
      </c>
      <c r="L26" s="969"/>
      <c r="M26" s="805">
        <f>11202-50</f>
        <v>11152</v>
      </c>
      <c r="N26" s="1404">
        <f>17241-175-2</f>
        <v>17064</v>
      </c>
      <c r="O26" s="1405">
        <f>21071-505-50-2-347</f>
        <v>20167</v>
      </c>
    </row>
    <row r="27" spans="1:15" x14ac:dyDescent="0.2">
      <c r="A27" s="789" t="s">
        <v>826</v>
      </c>
      <c r="B27" s="913">
        <v>501</v>
      </c>
      <c r="C27" s="791">
        <v>1124</v>
      </c>
      <c r="D27" s="934">
        <v>1430</v>
      </c>
      <c r="E27" s="935">
        <v>1430</v>
      </c>
      <c r="F27" s="934">
        <v>269</v>
      </c>
      <c r="G27" s="820">
        <f t="shared" si="4"/>
        <v>212</v>
      </c>
      <c r="H27" s="838">
        <f t="shared" si="5"/>
        <v>426</v>
      </c>
      <c r="I27" s="822">
        <f t="shared" si="5"/>
        <v>638</v>
      </c>
      <c r="J27" s="1406">
        <f t="shared" si="2"/>
        <v>1545</v>
      </c>
      <c r="K27" s="1407">
        <f t="shared" si="3"/>
        <v>108.04195804195804</v>
      </c>
      <c r="L27" s="969"/>
      <c r="M27" s="792">
        <v>481</v>
      </c>
      <c r="N27" s="947">
        <v>907</v>
      </c>
      <c r="O27" s="948">
        <v>1545</v>
      </c>
    </row>
    <row r="28" spans="1:15" x14ac:dyDescent="0.2">
      <c r="A28" s="799" t="s">
        <v>827</v>
      </c>
      <c r="B28" s="920">
        <v>502</v>
      </c>
      <c r="C28" s="791">
        <v>1076</v>
      </c>
      <c r="D28" s="921">
        <v>2669</v>
      </c>
      <c r="E28" s="922">
        <f>2669-442</f>
        <v>2227</v>
      </c>
      <c r="F28" s="921">
        <v>472</v>
      </c>
      <c r="G28" s="826">
        <f t="shared" si="4"/>
        <v>209</v>
      </c>
      <c r="H28" s="826">
        <f t="shared" si="5"/>
        <v>170</v>
      </c>
      <c r="I28" s="794">
        <f t="shared" si="5"/>
        <v>392</v>
      </c>
      <c r="J28" s="1048">
        <f t="shared" si="2"/>
        <v>1243</v>
      </c>
      <c r="K28" s="1408">
        <f t="shared" si="3"/>
        <v>55.814997754827125</v>
      </c>
      <c r="L28" s="969"/>
      <c r="M28" s="800">
        <v>681</v>
      </c>
      <c r="N28" s="949">
        <v>851</v>
      </c>
      <c r="O28" s="950">
        <v>1243</v>
      </c>
    </row>
    <row r="29" spans="1:15" x14ac:dyDescent="0.2">
      <c r="A29" s="799" t="s">
        <v>828</v>
      </c>
      <c r="B29" s="920">
        <v>504</v>
      </c>
      <c r="C29" s="791">
        <v>213</v>
      </c>
      <c r="D29" s="921">
        <v>250</v>
      </c>
      <c r="E29" s="922">
        <v>250</v>
      </c>
      <c r="F29" s="921">
        <v>11</v>
      </c>
      <c r="G29" s="826">
        <f t="shared" si="4"/>
        <v>30</v>
      </c>
      <c r="H29" s="826">
        <f t="shared" si="5"/>
        <v>98</v>
      </c>
      <c r="I29" s="794">
        <f t="shared" si="5"/>
        <v>30</v>
      </c>
      <c r="J29" s="1048">
        <f t="shared" si="2"/>
        <v>169</v>
      </c>
      <c r="K29" s="1408">
        <f t="shared" si="3"/>
        <v>67.600000000000009</v>
      </c>
      <c r="L29" s="969"/>
      <c r="M29" s="800">
        <v>41</v>
      </c>
      <c r="N29" s="949">
        <v>139</v>
      </c>
      <c r="O29" s="950">
        <v>169</v>
      </c>
    </row>
    <row r="30" spans="1:15" x14ac:dyDescent="0.2">
      <c r="A30" s="799" t="s">
        <v>829</v>
      </c>
      <c r="B30" s="920">
        <v>511</v>
      </c>
      <c r="C30" s="791">
        <v>684</v>
      </c>
      <c r="D30" s="921">
        <v>685</v>
      </c>
      <c r="E30" s="922">
        <v>685</v>
      </c>
      <c r="F30" s="921">
        <v>14</v>
      </c>
      <c r="G30" s="826">
        <f t="shared" si="4"/>
        <v>406</v>
      </c>
      <c r="H30" s="826">
        <f t="shared" si="5"/>
        <v>-50</v>
      </c>
      <c r="I30" s="794">
        <f t="shared" si="5"/>
        <v>356</v>
      </c>
      <c r="J30" s="1048">
        <f t="shared" si="2"/>
        <v>726</v>
      </c>
      <c r="K30" s="1408">
        <f t="shared" si="3"/>
        <v>105.98540145985402</v>
      </c>
      <c r="L30" s="969"/>
      <c r="M30" s="800">
        <v>420</v>
      </c>
      <c r="N30" s="949">
        <v>370</v>
      </c>
      <c r="O30" s="950">
        <v>726</v>
      </c>
    </row>
    <row r="31" spans="1:15" x14ac:dyDescent="0.2">
      <c r="A31" s="799" t="s">
        <v>830</v>
      </c>
      <c r="B31" s="920">
        <v>518</v>
      </c>
      <c r="C31" s="791">
        <v>6398</v>
      </c>
      <c r="D31" s="921">
        <v>7578</v>
      </c>
      <c r="E31" s="922">
        <v>5836</v>
      </c>
      <c r="F31" s="921">
        <v>981</v>
      </c>
      <c r="G31" s="826">
        <f t="shared" si="4"/>
        <v>1034</v>
      </c>
      <c r="H31" s="826">
        <f t="shared" si="5"/>
        <v>1235</v>
      </c>
      <c r="I31" s="794">
        <f t="shared" si="5"/>
        <v>2586</v>
      </c>
      <c r="J31" s="1048">
        <f t="shared" si="2"/>
        <v>5836</v>
      </c>
      <c r="K31" s="1408">
        <f t="shared" si="3"/>
        <v>100</v>
      </c>
      <c r="L31" s="969"/>
      <c r="M31" s="800">
        <v>2015</v>
      </c>
      <c r="N31" s="949">
        <v>3250</v>
      </c>
      <c r="O31" s="950">
        <v>5836</v>
      </c>
    </row>
    <row r="32" spans="1:15" x14ac:dyDescent="0.2">
      <c r="A32" s="799" t="s">
        <v>831</v>
      </c>
      <c r="B32" s="920">
        <v>521</v>
      </c>
      <c r="C32" s="791">
        <v>7946</v>
      </c>
      <c r="D32" s="921">
        <v>8470</v>
      </c>
      <c r="E32" s="922">
        <f>8470+50</f>
        <v>8520</v>
      </c>
      <c r="F32" s="921">
        <v>1805</v>
      </c>
      <c r="G32" s="826">
        <f t="shared" si="4"/>
        <v>2033</v>
      </c>
      <c r="H32" s="826">
        <f t="shared" si="5"/>
        <v>2266</v>
      </c>
      <c r="I32" s="794">
        <f t="shared" si="5"/>
        <v>2398</v>
      </c>
      <c r="J32" s="1048">
        <f t="shared" si="2"/>
        <v>8502</v>
      </c>
      <c r="K32" s="1408">
        <f t="shared" si="3"/>
        <v>99.788732394366193</v>
      </c>
      <c r="L32" s="969"/>
      <c r="M32" s="800">
        <v>3838</v>
      </c>
      <c r="N32" s="949">
        <v>6104</v>
      </c>
      <c r="O32" s="950">
        <v>8502</v>
      </c>
    </row>
    <row r="33" spans="1:15" x14ac:dyDescent="0.2">
      <c r="A33" s="799" t="s">
        <v>832</v>
      </c>
      <c r="B33" s="920" t="s">
        <v>833</v>
      </c>
      <c r="C33" s="791">
        <v>2899</v>
      </c>
      <c r="D33" s="921">
        <f>2736+34+371+0</f>
        <v>3141</v>
      </c>
      <c r="E33" s="922">
        <f>2736+34+371+0</f>
        <v>3141</v>
      </c>
      <c r="F33" s="921">
        <v>679</v>
      </c>
      <c r="G33" s="826">
        <f t="shared" si="4"/>
        <v>750</v>
      </c>
      <c r="H33" s="826">
        <f t="shared" si="5"/>
        <v>833</v>
      </c>
      <c r="I33" s="794">
        <f t="shared" si="5"/>
        <v>899</v>
      </c>
      <c r="J33" s="1048">
        <f t="shared" si="2"/>
        <v>3161</v>
      </c>
      <c r="K33" s="1408">
        <f t="shared" si="3"/>
        <v>100.63673989175422</v>
      </c>
      <c r="L33" s="969"/>
      <c r="M33" s="800">
        <v>1429</v>
      </c>
      <c r="N33" s="949">
        <v>2262</v>
      </c>
      <c r="O33" s="950">
        <v>3161</v>
      </c>
    </row>
    <row r="34" spans="1:15" x14ac:dyDescent="0.2">
      <c r="A34" s="799" t="s">
        <v>834</v>
      </c>
      <c r="B34" s="920">
        <v>557</v>
      </c>
      <c r="C34" s="791">
        <v>1</v>
      </c>
      <c r="D34" s="921">
        <v>0</v>
      </c>
      <c r="E34" s="922">
        <v>0</v>
      </c>
      <c r="F34" s="921">
        <v>0</v>
      </c>
      <c r="G34" s="826">
        <f t="shared" si="4"/>
        <v>0</v>
      </c>
      <c r="H34" s="826">
        <f t="shared" si="5"/>
        <v>0</v>
      </c>
      <c r="I34" s="794">
        <f t="shared" si="5"/>
        <v>0</v>
      </c>
      <c r="J34" s="1048">
        <f t="shared" si="2"/>
        <v>0</v>
      </c>
      <c r="K34" s="1408" t="str">
        <f>IF(E34=0,"x",(J34/E34)*100)</f>
        <v>x</v>
      </c>
      <c r="L34" s="969"/>
      <c r="M34" s="800">
        <v>0</v>
      </c>
      <c r="N34" s="949">
        <v>0</v>
      </c>
      <c r="O34" s="950">
        <v>0</v>
      </c>
    </row>
    <row r="35" spans="1:15" x14ac:dyDescent="0.2">
      <c r="A35" s="799" t="s">
        <v>835</v>
      </c>
      <c r="B35" s="920">
        <v>551</v>
      </c>
      <c r="C35" s="791">
        <v>430</v>
      </c>
      <c r="D35" s="921">
        <v>407</v>
      </c>
      <c r="E35" s="922">
        <v>803</v>
      </c>
      <c r="F35" s="921">
        <v>91</v>
      </c>
      <c r="G35" s="826">
        <f t="shared" si="4"/>
        <v>91</v>
      </c>
      <c r="H35" s="826">
        <f t="shared" si="5"/>
        <v>89</v>
      </c>
      <c r="I35" s="794">
        <f t="shared" si="5"/>
        <v>532</v>
      </c>
      <c r="J35" s="1048">
        <f t="shared" si="2"/>
        <v>803</v>
      </c>
      <c r="K35" s="1408">
        <f t="shared" si="3"/>
        <v>100</v>
      </c>
      <c r="L35" s="969"/>
      <c r="M35" s="800">
        <v>182</v>
      </c>
      <c r="N35" s="949">
        <v>271</v>
      </c>
      <c r="O35" s="950">
        <v>803</v>
      </c>
    </row>
    <row r="36" spans="1:15" ht="13.5" thickBot="1" x14ac:dyDescent="0.25">
      <c r="A36" s="765" t="s">
        <v>836</v>
      </c>
      <c r="B36" s="938" t="s">
        <v>837</v>
      </c>
      <c r="C36" s="802">
        <v>371</v>
      </c>
      <c r="D36" s="939">
        <f>30+40+7+180+330</f>
        <v>587</v>
      </c>
      <c r="E36" s="940">
        <f>30+40+7+180+330</f>
        <v>587</v>
      </c>
      <c r="F36" s="941">
        <v>68</v>
      </c>
      <c r="G36" s="826">
        <f t="shared" si="4"/>
        <v>83</v>
      </c>
      <c r="H36" s="831">
        <f t="shared" si="5"/>
        <v>18</v>
      </c>
      <c r="I36" s="794">
        <f t="shared" si="5"/>
        <v>495</v>
      </c>
      <c r="J36" s="1041">
        <f t="shared" si="2"/>
        <v>664</v>
      </c>
      <c r="K36" s="1409">
        <f t="shared" si="3"/>
        <v>113.11754684838161</v>
      </c>
      <c r="L36" s="969"/>
      <c r="M36" s="811">
        <v>151</v>
      </c>
      <c r="N36" s="951">
        <v>169</v>
      </c>
      <c r="O36" s="952">
        <v>664</v>
      </c>
    </row>
    <row r="37" spans="1:15" ht="13.5" thickBot="1" x14ac:dyDescent="0.25">
      <c r="A37" s="808" t="s">
        <v>838</v>
      </c>
      <c r="B37" s="943"/>
      <c r="C37" s="548">
        <f t="shared" ref="C37:I37" si="6">SUM(C27:C36)</f>
        <v>21142</v>
      </c>
      <c r="D37" s="548">
        <f t="shared" si="6"/>
        <v>25217</v>
      </c>
      <c r="E37" s="1091">
        <f t="shared" si="6"/>
        <v>23479</v>
      </c>
      <c r="F37" s="548">
        <f t="shared" si="6"/>
        <v>4390</v>
      </c>
      <c r="G37" s="548">
        <f t="shared" si="6"/>
        <v>4848</v>
      </c>
      <c r="H37" s="548">
        <f t="shared" si="6"/>
        <v>5085</v>
      </c>
      <c r="I37" s="902">
        <f t="shared" si="6"/>
        <v>8326</v>
      </c>
      <c r="J37" s="1053">
        <f t="shared" si="2"/>
        <v>22649</v>
      </c>
      <c r="K37" s="1410">
        <f t="shared" si="3"/>
        <v>96.464926104178204</v>
      </c>
      <c r="L37" s="969"/>
      <c r="M37" s="902">
        <f>SUM(M27:M36)</f>
        <v>9238</v>
      </c>
      <c r="N37" s="902">
        <f t="shared" ref="N37:O37" si="7">SUM(N27:N36)</f>
        <v>14323</v>
      </c>
      <c r="O37" s="902">
        <f t="shared" si="7"/>
        <v>22649</v>
      </c>
    </row>
    <row r="38" spans="1:15" x14ac:dyDescent="0.2">
      <c r="A38" s="789" t="s">
        <v>839</v>
      </c>
      <c r="B38" s="913">
        <v>601</v>
      </c>
      <c r="C38" s="768">
        <v>0</v>
      </c>
      <c r="D38" s="934">
        <v>0</v>
      </c>
      <c r="E38" s="935">
        <v>0</v>
      </c>
      <c r="F38" s="914">
        <v>0</v>
      </c>
      <c r="G38" s="826">
        <f t="shared" si="4"/>
        <v>0</v>
      </c>
      <c r="H38" s="826">
        <f t="shared" si="5"/>
        <v>0</v>
      </c>
      <c r="I38" s="794">
        <f t="shared" si="5"/>
        <v>0</v>
      </c>
      <c r="J38" s="1406">
        <f t="shared" si="2"/>
        <v>0</v>
      </c>
      <c r="K38" s="1407" t="str">
        <f>IF(E38=0,"x",(J38/E38)*100)</f>
        <v>x</v>
      </c>
      <c r="L38" s="969"/>
      <c r="M38" s="792">
        <v>0</v>
      </c>
      <c r="N38" s="947">
        <v>0</v>
      </c>
      <c r="O38" s="948">
        <v>0</v>
      </c>
    </row>
    <row r="39" spans="1:15" x14ac:dyDescent="0.2">
      <c r="A39" s="799" t="s">
        <v>840</v>
      </c>
      <c r="B39" s="920">
        <v>602</v>
      </c>
      <c r="C39" s="791">
        <v>1307</v>
      </c>
      <c r="D39" s="921">
        <v>1526</v>
      </c>
      <c r="E39" s="922">
        <v>1526</v>
      </c>
      <c r="F39" s="921">
        <v>248</v>
      </c>
      <c r="G39" s="826">
        <f t="shared" si="4"/>
        <v>165</v>
      </c>
      <c r="H39" s="826">
        <f t="shared" si="5"/>
        <v>270</v>
      </c>
      <c r="I39" s="794">
        <f t="shared" si="5"/>
        <v>99</v>
      </c>
      <c r="J39" s="1048">
        <f t="shared" si="2"/>
        <v>782</v>
      </c>
      <c r="K39" s="1408">
        <f t="shared" si="3"/>
        <v>51.245085190039319</v>
      </c>
      <c r="L39" s="969"/>
      <c r="M39" s="800">
        <v>413</v>
      </c>
      <c r="N39" s="949">
        <v>683</v>
      </c>
      <c r="O39" s="950">
        <v>782</v>
      </c>
    </row>
    <row r="40" spans="1:15" x14ac:dyDescent="0.2">
      <c r="A40" s="799" t="s">
        <v>841</v>
      </c>
      <c r="B40" s="920">
        <v>604</v>
      </c>
      <c r="C40" s="791">
        <v>289</v>
      </c>
      <c r="D40" s="921">
        <v>370</v>
      </c>
      <c r="E40" s="922">
        <v>370</v>
      </c>
      <c r="F40" s="921">
        <v>14</v>
      </c>
      <c r="G40" s="826">
        <f t="shared" si="4"/>
        <v>43</v>
      </c>
      <c r="H40" s="826">
        <f t="shared" si="5"/>
        <v>136</v>
      </c>
      <c r="I40" s="794">
        <f t="shared" si="5"/>
        <v>42</v>
      </c>
      <c r="J40" s="1048">
        <f t="shared" si="2"/>
        <v>235</v>
      </c>
      <c r="K40" s="1408">
        <f t="shared" si="3"/>
        <v>63.513513513513509</v>
      </c>
      <c r="L40" s="969"/>
      <c r="M40" s="800">
        <v>57</v>
      </c>
      <c r="N40" s="949">
        <v>193</v>
      </c>
      <c r="O40" s="950">
        <v>235</v>
      </c>
    </row>
    <row r="41" spans="1:15" x14ac:dyDescent="0.2">
      <c r="A41" s="799" t="s">
        <v>842</v>
      </c>
      <c r="B41" s="920" t="s">
        <v>843</v>
      </c>
      <c r="C41" s="791">
        <v>18746</v>
      </c>
      <c r="D41" s="921">
        <v>22809</v>
      </c>
      <c r="E41" s="922">
        <v>21071</v>
      </c>
      <c r="F41" s="921">
        <v>5910</v>
      </c>
      <c r="G41" s="826">
        <f t="shared" si="4"/>
        <v>5292</v>
      </c>
      <c r="H41" s="826">
        <f t="shared" si="5"/>
        <v>6039</v>
      </c>
      <c r="I41" s="794">
        <f t="shared" si="5"/>
        <v>3830</v>
      </c>
      <c r="J41" s="1048">
        <f t="shared" si="2"/>
        <v>21071</v>
      </c>
      <c r="K41" s="1408">
        <f t="shared" si="3"/>
        <v>100</v>
      </c>
      <c r="L41" s="969"/>
      <c r="M41" s="800">
        <v>11202</v>
      </c>
      <c r="N41" s="949">
        <v>17241</v>
      </c>
      <c r="O41" s="950">
        <v>21071</v>
      </c>
    </row>
    <row r="42" spans="1:15" ht="13.5" thickBot="1" x14ac:dyDescent="0.25">
      <c r="A42" s="765" t="s">
        <v>844</v>
      </c>
      <c r="B42" s="938" t="s">
        <v>845</v>
      </c>
      <c r="C42" s="802">
        <v>835</v>
      </c>
      <c r="D42" s="939">
        <f>220+300</f>
        <v>520</v>
      </c>
      <c r="E42" s="940">
        <f>300+220</f>
        <v>520</v>
      </c>
      <c r="F42" s="941">
        <v>72</v>
      </c>
      <c r="G42" s="831">
        <f t="shared" si="4"/>
        <v>397</v>
      </c>
      <c r="H42" s="831">
        <f t="shared" si="5"/>
        <v>7</v>
      </c>
      <c r="I42" s="834">
        <f t="shared" si="5"/>
        <v>202</v>
      </c>
      <c r="J42" s="1041">
        <f t="shared" si="2"/>
        <v>678</v>
      </c>
      <c r="K42" s="1409">
        <f t="shared" si="3"/>
        <v>130.38461538461539</v>
      </c>
      <c r="L42" s="969"/>
      <c r="M42" s="811">
        <v>469</v>
      </c>
      <c r="N42" s="951">
        <v>476</v>
      </c>
      <c r="O42" s="952">
        <v>678</v>
      </c>
    </row>
    <row r="43" spans="1:15" ht="13.5" thickBot="1" x14ac:dyDescent="0.25">
      <c r="A43" s="808" t="s">
        <v>846</v>
      </c>
      <c r="B43" s="943" t="s">
        <v>805</v>
      </c>
      <c r="C43" s="548">
        <f t="shared" ref="C43:I43" si="8">SUM(C38:C42)</f>
        <v>21177</v>
      </c>
      <c r="D43" s="548">
        <f t="shared" si="8"/>
        <v>25225</v>
      </c>
      <c r="E43" s="1091">
        <f t="shared" si="8"/>
        <v>23487</v>
      </c>
      <c r="F43" s="1052">
        <f t="shared" si="8"/>
        <v>6244</v>
      </c>
      <c r="G43" s="954">
        <f t="shared" si="8"/>
        <v>5897</v>
      </c>
      <c r="H43" s="902">
        <f t="shared" si="8"/>
        <v>6452</v>
      </c>
      <c r="I43" s="902">
        <f t="shared" si="8"/>
        <v>4173</v>
      </c>
      <c r="J43" s="1411">
        <f t="shared" si="2"/>
        <v>22766</v>
      </c>
      <c r="K43" s="1412">
        <f t="shared" si="3"/>
        <v>96.930216715629925</v>
      </c>
      <c r="L43" s="969"/>
      <c r="M43" s="902">
        <f>SUM(M38:M42)</f>
        <v>12141</v>
      </c>
      <c r="N43" s="903">
        <f>SUM(N38:N42)</f>
        <v>18593</v>
      </c>
      <c r="O43" s="902">
        <f>SUM(O38:O42)</f>
        <v>22766</v>
      </c>
    </row>
    <row r="44" spans="1:15" ht="5.25" customHeight="1" thickBot="1" x14ac:dyDescent="0.25">
      <c r="A44" s="765"/>
      <c r="B44" s="957"/>
      <c r="C44" s="856"/>
      <c r="D44" s="958"/>
      <c r="E44" s="958"/>
      <c r="F44" s="858"/>
      <c r="G44" s="859"/>
      <c r="H44" s="860"/>
      <c r="I44" s="859"/>
      <c r="J44" s="1413"/>
      <c r="K44" s="1414"/>
      <c r="L44" s="969"/>
      <c r="M44" s="858"/>
      <c r="N44" s="961"/>
      <c r="O44" s="961"/>
    </row>
    <row r="45" spans="1:15" ht="13.5" thickBot="1" x14ac:dyDescent="0.25">
      <c r="A45" s="1098" t="s">
        <v>847</v>
      </c>
      <c r="B45" s="943" t="s">
        <v>805</v>
      </c>
      <c r="C45" s="1052">
        <f t="shared" ref="C45:I45" si="9">C43-C41</f>
        <v>2431</v>
      </c>
      <c r="D45" s="1091">
        <f t="shared" si="9"/>
        <v>2416</v>
      </c>
      <c r="E45" s="1091">
        <f t="shared" si="9"/>
        <v>2416</v>
      </c>
      <c r="F45" s="1052">
        <f t="shared" si="9"/>
        <v>334</v>
      </c>
      <c r="G45" s="1089">
        <f t="shared" si="9"/>
        <v>605</v>
      </c>
      <c r="H45" s="1052">
        <f t="shared" si="9"/>
        <v>413</v>
      </c>
      <c r="I45" s="1053">
        <f t="shared" si="9"/>
        <v>343</v>
      </c>
      <c r="J45" s="1099">
        <f t="shared" si="2"/>
        <v>1695</v>
      </c>
      <c r="K45" s="1062">
        <f t="shared" si="3"/>
        <v>70.157284768211923</v>
      </c>
      <c r="L45" s="969"/>
      <c r="M45" s="1052">
        <f>M43-M41</f>
        <v>939</v>
      </c>
      <c r="N45" s="1053">
        <f>N43-N41</f>
        <v>1352</v>
      </c>
      <c r="O45" s="1052">
        <f>O43-O41</f>
        <v>1695</v>
      </c>
    </row>
    <row r="46" spans="1:15" ht="13.5" thickBot="1" x14ac:dyDescent="0.25">
      <c r="A46" s="808" t="s">
        <v>848</v>
      </c>
      <c r="B46" s="943" t="s">
        <v>805</v>
      </c>
      <c r="C46" s="1052">
        <f t="shared" ref="C46:I46" si="10">C43-C37</f>
        <v>35</v>
      </c>
      <c r="D46" s="1091">
        <f t="shared" si="10"/>
        <v>8</v>
      </c>
      <c r="E46" s="1091">
        <f t="shared" si="10"/>
        <v>8</v>
      </c>
      <c r="F46" s="1052">
        <f t="shared" si="10"/>
        <v>1854</v>
      </c>
      <c r="G46" s="1089">
        <f t="shared" si="10"/>
        <v>1049</v>
      </c>
      <c r="H46" s="1052">
        <f t="shared" si="10"/>
        <v>1367</v>
      </c>
      <c r="I46" s="1053">
        <f t="shared" si="10"/>
        <v>-4153</v>
      </c>
      <c r="J46" s="1099">
        <f t="shared" si="2"/>
        <v>117</v>
      </c>
      <c r="K46" s="1062">
        <f t="shared" si="3"/>
        <v>1462.5</v>
      </c>
      <c r="L46" s="969"/>
      <c r="M46" s="1052">
        <f>M43-M37</f>
        <v>2903</v>
      </c>
      <c r="N46" s="1053">
        <f>N43-N37</f>
        <v>4270</v>
      </c>
      <c r="O46" s="1052">
        <f>O43-O37</f>
        <v>117</v>
      </c>
    </row>
    <row r="47" spans="1:15" ht="13.5" thickBot="1" x14ac:dyDescent="0.25">
      <c r="A47" s="1100" t="s">
        <v>849</v>
      </c>
      <c r="B47" s="1101" t="s">
        <v>805</v>
      </c>
      <c r="C47" s="1052">
        <f t="shared" ref="C47:I47" si="11">C46-C41</f>
        <v>-18711</v>
      </c>
      <c r="D47" s="1091">
        <f t="shared" si="11"/>
        <v>-22801</v>
      </c>
      <c r="E47" s="1091">
        <f t="shared" si="11"/>
        <v>-21063</v>
      </c>
      <c r="F47" s="1052">
        <f t="shared" si="11"/>
        <v>-4056</v>
      </c>
      <c r="G47" s="1089">
        <f t="shared" si="11"/>
        <v>-4243</v>
      </c>
      <c r="H47" s="1052">
        <f t="shared" si="11"/>
        <v>-4672</v>
      </c>
      <c r="I47" s="1053">
        <f t="shared" si="11"/>
        <v>-7983</v>
      </c>
      <c r="J47" s="1099">
        <f t="shared" si="2"/>
        <v>-20954</v>
      </c>
      <c r="K47" s="1090">
        <f t="shared" si="3"/>
        <v>99.48250486635331</v>
      </c>
      <c r="L47" s="969"/>
      <c r="M47" s="1052">
        <f>M46-M41</f>
        <v>-8299</v>
      </c>
      <c r="N47" s="1053">
        <f>N46-N41</f>
        <v>-12971</v>
      </c>
      <c r="O47" s="1052">
        <f>O46-O41</f>
        <v>-20954</v>
      </c>
    </row>
    <row r="50" spans="1:10" ht="14.25" x14ac:dyDescent="0.2">
      <c r="A50" s="869" t="s">
        <v>850</v>
      </c>
    </row>
    <row r="51" spans="1:10" ht="14.25" x14ac:dyDescent="0.2">
      <c r="A51" s="870" t="s">
        <v>851</v>
      </c>
    </row>
    <row r="52" spans="1:10" ht="14.25" x14ac:dyDescent="0.2">
      <c r="A52" s="871" t="s">
        <v>852</v>
      </c>
    </row>
    <row r="53" spans="1:10" s="873" customFormat="1" ht="14.25" x14ac:dyDescent="0.2">
      <c r="A53" s="871" t="s">
        <v>853</v>
      </c>
      <c r="B53" s="872"/>
      <c r="E53" s="874"/>
      <c r="F53" s="874"/>
      <c r="G53" s="874"/>
      <c r="H53" s="874"/>
      <c r="I53" s="874"/>
      <c r="J53" s="874"/>
    </row>
    <row r="56" spans="1:10" x14ac:dyDescent="0.2">
      <c r="A56" s="738" t="s">
        <v>907</v>
      </c>
      <c r="B56" s="739" t="s">
        <v>908</v>
      </c>
      <c r="C56" s="737" t="s">
        <v>909</v>
      </c>
    </row>
    <row r="57" spans="1:10" x14ac:dyDescent="0.2">
      <c r="C57" s="737" t="s">
        <v>910</v>
      </c>
    </row>
    <row r="60" spans="1:10" x14ac:dyDescent="0.2">
      <c r="A60" s="738" t="s">
        <v>911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738" customWidth="1"/>
    <col min="2" max="2" width="7.28515625" style="739" customWidth="1"/>
    <col min="3" max="4" width="11.5703125" style="737" customWidth="1"/>
    <col min="5" max="5" width="11.5703125" style="740" customWidth="1"/>
    <col min="6" max="6" width="11.42578125" style="740" customWidth="1"/>
    <col min="7" max="7" width="9.85546875" style="740" customWidth="1"/>
    <col min="8" max="8" width="9.140625" style="740" customWidth="1"/>
    <col min="9" max="9" width="9.28515625" style="740" customWidth="1"/>
    <col min="10" max="10" width="9.140625" style="740" customWidth="1"/>
    <col min="11" max="11" width="12" style="737" customWidth="1"/>
    <col min="12" max="12" width="8.7109375" style="737"/>
    <col min="13" max="13" width="11.85546875" style="737" customWidth="1"/>
    <col min="14" max="14" width="12.5703125" style="737" customWidth="1"/>
    <col min="15" max="15" width="11.85546875" style="737" customWidth="1"/>
    <col min="16" max="16" width="12" style="737" customWidth="1"/>
    <col min="17" max="16384" width="8.7109375" style="737"/>
  </cols>
  <sheetData>
    <row r="1" spans="1:16" ht="24" customHeight="1" x14ac:dyDescent="0.35">
      <c r="A1" s="1608"/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736"/>
    </row>
    <row r="2" spans="1:16" x14ac:dyDescent="0.2">
      <c r="O2" s="741"/>
    </row>
    <row r="3" spans="1:16" ht="18.75" x14ac:dyDescent="0.3">
      <c r="A3" s="742" t="s">
        <v>781</v>
      </c>
      <c r="F3" s="510"/>
      <c r="G3" s="510"/>
    </row>
    <row r="4" spans="1:16" ht="21.75" customHeight="1" x14ac:dyDescent="0.25">
      <c r="A4" s="1010"/>
      <c r="F4" s="510"/>
      <c r="G4" s="510"/>
    </row>
    <row r="5" spans="1:16" x14ac:dyDescent="0.2">
      <c r="A5" s="744"/>
      <c r="F5" s="510"/>
      <c r="G5" s="510"/>
    </row>
    <row r="6" spans="1:16" ht="6" customHeight="1" x14ac:dyDescent="0.2">
      <c r="B6" s="1011"/>
      <c r="C6" s="1012"/>
      <c r="F6" s="510"/>
      <c r="G6" s="510"/>
    </row>
    <row r="7" spans="1:16" ht="24.75" customHeight="1" x14ac:dyDescent="0.25">
      <c r="A7" s="745" t="s">
        <v>782</v>
      </c>
      <c r="B7" s="1013"/>
      <c r="C7" s="1601" t="s">
        <v>912</v>
      </c>
      <c r="D7" s="1601"/>
      <c r="E7" s="1601"/>
      <c r="F7" s="1601"/>
      <c r="G7" s="1646"/>
      <c r="H7" s="1646"/>
      <c r="I7" s="1646"/>
      <c r="J7" s="1646"/>
      <c r="K7" s="1646"/>
      <c r="L7" s="1591"/>
      <c r="M7" s="1591"/>
      <c r="N7" s="1591"/>
      <c r="O7" s="1591"/>
    </row>
    <row r="8" spans="1:16" ht="23.25" customHeight="1" thickBot="1" x14ac:dyDescent="0.25">
      <c r="A8" s="744" t="s">
        <v>784</v>
      </c>
      <c r="F8" s="510"/>
      <c r="G8" s="510"/>
    </row>
    <row r="9" spans="1:16" ht="13.5" thickBot="1" x14ac:dyDescent="0.25">
      <c r="A9" s="876"/>
      <c r="B9" s="748"/>
      <c r="C9" s="1331" t="s">
        <v>0</v>
      </c>
      <c r="D9" s="750" t="s">
        <v>787</v>
      </c>
      <c r="E9" s="751" t="s">
        <v>788</v>
      </c>
      <c r="F9" s="1612" t="s">
        <v>789</v>
      </c>
      <c r="G9" s="1639"/>
      <c r="H9" s="1639"/>
      <c r="I9" s="1640"/>
      <c r="J9" s="752" t="s">
        <v>790</v>
      </c>
      <c r="K9" s="753" t="s">
        <v>791</v>
      </c>
      <c r="M9" s="748" t="s">
        <v>792</v>
      </c>
      <c r="N9" s="748" t="s">
        <v>793</v>
      </c>
      <c r="O9" s="748" t="s">
        <v>792</v>
      </c>
    </row>
    <row r="10" spans="1:16" ht="13.5" thickBot="1" x14ac:dyDescent="0.25">
      <c r="A10" s="754" t="s">
        <v>785</v>
      </c>
      <c r="B10" s="755" t="s">
        <v>867</v>
      </c>
      <c r="C10" s="1332" t="s">
        <v>794</v>
      </c>
      <c r="D10" s="757">
        <v>2023</v>
      </c>
      <c r="E10" s="758">
        <v>2023</v>
      </c>
      <c r="F10" s="759" t="s">
        <v>795</v>
      </c>
      <c r="G10" s="760" t="s">
        <v>796</v>
      </c>
      <c r="H10" s="760" t="s">
        <v>797</v>
      </c>
      <c r="I10" s="761" t="s">
        <v>798</v>
      </c>
      <c r="J10" s="762" t="s">
        <v>799</v>
      </c>
      <c r="K10" s="763" t="s">
        <v>800</v>
      </c>
      <c r="M10" s="764" t="s">
        <v>801</v>
      </c>
      <c r="N10" s="755" t="s">
        <v>802</v>
      </c>
      <c r="O10" s="755" t="s">
        <v>803</v>
      </c>
    </row>
    <row r="11" spans="1:16" x14ac:dyDescent="0.2">
      <c r="A11" s="765" t="s">
        <v>804</v>
      </c>
      <c r="B11" s="1024"/>
      <c r="C11" s="1333">
        <v>24</v>
      </c>
      <c r="D11" s="392">
        <v>24</v>
      </c>
      <c r="E11" s="1334">
        <v>23</v>
      </c>
      <c r="F11" s="1335">
        <v>24</v>
      </c>
      <c r="G11" s="433">
        <f t="shared" ref="G11:I23" si="0">M11</f>
        <v>24</v>
      </c>
      <c r="H11" s="1336">
        <f t="shared" si="0"/>
        <v>23</v>
      </c>
      <c r="I11" s="1337">
        <f>O11</f>
        <v>23</v>
      </c>
      <c r="J11" s="774" t="s">
        <v>805</v>
      </c>
      <c r="K11" s="415" t="s">
        <v>805</v>
      </c>
      <c r="L11" s="385"/>
      <c r="M11" s="445">
        <v>24</v>
      </c>
      <c r="N11" s="1339">
        <v>23</v>
      </c>
      <c r="O11" s="1340">
        <v>23</v>
      </c>
    </row>
    <row r="12" spans="1:16" ht="13.5" thickBot="1" x14ac:dyDescent="0.25">
      <c r="A12" s="779" t="s">
        <v>806</v>
      </c>
      <c r="B12" s="1034"/>
      <c r="C12" s="378">
        <v>22.19</v>
      </c>
      <c r="D12" s="378">
        <v>22.073</v>
      </c>
      <c r="E12" s="1341">
        <v>22.032</v>
      </c>
      <c r="F12" s="1342">
        <v>22.54</v>
      </c>
      <c r="G12" s="377">
        <f t="shared" si="0"/>
        <v>22.405999999999999</v>
      </c>
      <c r="H12" s="382">
        <f t="shared" si="0"/>
        <v>22.07</v>
      </c>
      <c r="I12" s="377">
        <f>O12</f>
        <v>21.838000000000001</v>
      </c>
      <c r="J12" s="383"/>
      <c r="K12" s="384" t="s">
        <v>805</v>
      </c>
      <c r="L12" s="385"/>
      <c r="M12" s="386">
        <v>22.405999999999999</v>
      </c>
      <c r="N12" s="387">
        <v>22.07</v>
      </c>
      <c r="O12" s="388">
        <v>21.838000000000001</v>
      </c>
    </row>
    <row r="13" spans="1:16" x14ac:dyDescent="0.2">
      <c r="A13" s="789" t="s">
        <v>807</v>
      </c>
      <c r="B13" s="1044" t="s">
        <v>808</v>
      </c>
      <c r="C13" s="404">
        <v>3536</v>
      </c>
      <c r="D13" s="392" t="s">
        <v>805</v>
      </c>
      <c r="E13" s="392" t="s">
        <v>805</v>
      </c>
      <c r="F13" s="393">
        <v>3614</v>
      </c>
      <c r="G13" s="1046">
        <f t="shared" si="0"/>
        <v>3696</v>
      </c>
      <c r="H13" s="400">
        <f t="shared" si="0"/>
        <v>3600</v>
      </c>
      <c r="I13" s="1046">
        <f>O13</f>
        <v>3700</v>
      </c>
      <c r="J13" s="795" t="s">
        <v>805</v>
      </c>
      <c r="K13" s="398" t="s">
        <v>805</v>
      </c>
      <c r="L13" s="385"/>
      <c r="M13" s="445">
        <v>3696</v>
      </c>
      <c r="N13" s="479">
        <v>3600</v>
      </c>
      <c r="O13" s="1345">
        <v>3700</v>
      </c>
    </row>
    <row r="14" spans="1:16" x14ac:dyDescent="0.2">
      <c r="A14" s="799" t="s">
        <v>809</v>
      </c>
      <c r="B14" s="1044" t="s">
        <v>810</v>
      </c>
      <c r="C14" s="404">
        <v>3493</v>
      </c>
      <c r="D14" s="404" t="s">
        <v>805</v>
      </c>
      <c r="E14" s="404" t="s">
        <v>805</v>
      </c>
      <c r="F14" s="405">
        <v>3548</v>
      </c>
      <c r="G14" s="1046">
        <f t="shared" si="0"/>
        <v>3443</v>
      </c>
      <c r="H14" s="400">
        <f t="shared" si="0"/>
        <v>3532</v>
      </c>
      <c r="I14" s="1046">
        <f t="shared" si="0"/>
        <v>3635</v>
      </c>
      <c r="J14" s="795" t="s">
        <v>805</v>
      </c>
      <c r="K14" s="398" t="s">
        <v>805</v>
      </c>
      <c r="L14" s="385"/>
      <c r="M14" s="405">
        <v>3443</v>
      </c>
      <c r="N14" s="479">
        <v>3532</v>
      </c>
      <c r="O14" s="1345">
        <v>3635</v>
      </c>
    </row>
    <row r="15" spans="1:16" x14ac:dyDescent="0.2">
      <c r="A15" s="799" t="s">
        <v>811</v>
      </c>
      <c r="B15" s="1044" t="s">
        <v>812</v>
      </c>
      <c r="C15" s="404">
        <v>9</v>
      </c>
      <c r="D15" s="404" t="s">
        <v>805</v>
      </c>
      <c r="E15" s="404" t="s">
        <v>805</v>
      </c>
      <c r="F15" s="405">
        <v>0</v>
      </c>
      <c r="G15" s="1046">
        <f t="shared" si="0"/>
        <v>0</v>
      </c>
      <c r="H15" s="400">
        <f t="shared" si="0"/>
        <v>0</v>
      </c>
      <c r="I15" s="1046">
        <f t="shared" si="0"/>
        <v>2</v>
      </c>
      <c r="J15" s="795" t="s">
        <v>805</v>
      </c>
      <c r="K15" s="398" t="s">
        <v>805</v>
      </c>
      <c r="L15" s="385"/>
      <c r="M15" s="405">
        <v>0</v>
      </c>
      <c r="N15" s="479">
        <v>0</v>
      </c>
      <c r="O15" s="1345">
        <v>2</v>
      </c>
    </row>
    <row r="16" spans="1:16" x14ac:dyDescent="0.2">
      <c r="A16" s="799" t="s">
        <v>813</v>
      </c>
      <c r="B16" s="1044" t="s">
        <v>805</v>
      </c>
      <c r="C16" s="404">
        <v>1180</v>
      </c>
      <c r="D16" s="404" t="s">
        <v>805</v>
      </c>
      <c r="E16" s="404" t="s">
        <v>805</v>
      </c>
      <c r="F16" s="405">
        <v>2618</v>
      </c>
      <c r="G16" s="1046">
        <f t="shared" si="0"/>
        <v>2016</v>
      </c>
      <c r="H16" s="400">
        <f t="shared" si="0"/>
        <v>1418</v>
      </c>
      <c r="I16" s="1046">
        <f t="shared" si="0"/>
        <v>951</v>
      </c>
      <c r="J16" s="795" t="s">
        <v>805</v>
      </c>
      <c r="K16" s="398" t="s">
        <v>805</v>
      </c>
      <c r="L16" s="385"/>
      <c r="M16" s="405">
        <v>2016</v>
      </c>
      <c r="N16" s="479">
        <v>1418</v>
      </c>
      <c r="O16" s="1345">
        <v>951</v>
      </c>
    </row>
    <row r="17" spans="1:15" ht="13.5" thickBot="1" x14ac:dyDescent="0.25">
      <c r="A17" s="765" t="s">
        <v>814</v>
      </c>
      <c r="B17" s="410" t="s">
        <v>815</v>
      </c>
      <c r="C17" s="1049">
        <v>2871</v>
      </c>
      <c r="D17" s="411" t="s">
        <v>805</v>
      </c>
      <c r="E17" s="411" t="s">
        <v>805</v>
      </c>
      <c r="F17" s="1346">
        <v>4413</v>
      </c>
      <c r="G17" s="1046">
        <f t="shared" si="0"/>
        <v>5516</v>
      </c>
      <c r="H17" s="400">
        <f t="shared" si="0"/>
        <v>4789</v>
      </c>
      <c r="I17" s="1046">
        <f t="shared" si="0"/>
        <v>2873</v>
      </c>
      <c r="J17" s="804" t="s">
        <v>805</v>
      </c>
      <c r="K17" s="415" t="s">
        <v>805</v>
      </c>
      <c r="L17" s="385"/>
      <c r="M17" s="461">
        <v>5516</v>
      </c>
      <c r="N17" s="1347">
        <v>4789</v>
      </c>
      <c r="O17" s="488">
        <v>2873</v>
      </c>
    </row>
    <row r="18" spans="1:15" ht="13.5" thickBot="1" x14ac:dyDescent="0.25">
      <c r="A18" s="808" t="s">
        <v>816</v>
      </c>
      <c r="B18" s="809"/>
      <c r="C18" s="422">
        <f>C13-C14+C15+C16+C17</f>
        <v>4103</v>
      </c>
      <c r="D18" s="422" t="s">
        <v>805</v>
      </c>
      <c r="E18" s="422" t="s">
        <v>805</v>
      </c>
      <c r="F18" s="423">
        <f>F13-F14+F15+F16+F17</f>
        <v>7097</v>
      </c>
      <c r="G18" s="423">
        <f>G13-G14+G15+G16+G17</f>
        <v>7785</v>
      </c>
      <c r="H18" s="423">
        <f>H13-H14+H15+H16+H17</f>
        <v>6275</v>
      </c>
      <c r="I18" s="423">
        <f>I13-I14+I15+I16+I17</f>
        <v>3891</v>
      </c>
      <c r="J18" s="423" t="s">
        <v>805</v>
      </c>
      <c r="K18" s="426" t="s">
        <v>805</v>
      </c>
      <c r="L18" s="385"/>
      <c r="M18" s="423">
        <f>M13-M14+M15+M16+M17</f>
        <v>7785</v>
      </c>
      <c r="N18" s="423">
        <f t="shared" ref="N18:O18" si="1">N13-N14+N15+N16+N17</f>
        <v>6275</v>
      </c>
      <c r="O18" s="423">
        <f t="shared" si="1"/>
        <v>3891</v>
      </c>
    </row>
    <row r="19" spans="1:15" x14ac:dyDescent="0.2">
      <c r="A19" s="765" t="s">
        <v>817</v>
      </c>
      <c r="B19" s="410">
        <v>401</v>
      </c>
      <c r="C19" s="1049">
        <v>44</v>
      </c>
      <c r="D19" s="392" t="s">
        <v>805</v>
      </c>
      <c r="E19" s="392" t="s">
        <v>805</v>
      </c>
      <c r="F19" s="1346">
        <v>41</v>
      </c>
      <c r="G19" s="1046">
        <f t="shared" si="0"/>
        <v>221</v>
      </c>
      <c r="H19" s="400">
        <f t="shared" si="0"/>
        <v>35</v>
      </c>
      <c r="I19" s="1046">
        <f t="shared" si="0"/>
        <v>31</v>
      </c>
      <c r="J19" s="804" t="s">
        <v>805</v>
      </c>
      <c r="K19" s="415" t="s">
        <v>805</v>
      </c>
      <c r="L19" s="385"/>
      <c r="M19" s="393">
        <v>221</v>
      </c>
      <c r="N19" s="1347">
        <v>35</v>
      </c>
      <c r="O19" s="488">
        <v>31</v>
      </c>
    </row>
    <row r="20" spans="1:15" x14ac:dyDescent="0.2">
      <c r="A20" s="799" t="s">
        <v>818</v>
      </c>
      <c r="B20" s="1044" t="s">
        <v>819</v>
      </c>
      <c r="C20" s="404">
        <v>1091</v>
      </c>
      <c r="D20" s="404" t="s">
        <v>805</v>
      </c>
      <c r="E20" s="404" t="s">
        <v>805</v>
      </c>
      <c r="F20" s="405">
        <v>1115</v>
      </c>
      <c r="G20" s="1046">
        <f t="shared" si="0"/>
        <v>1549</v>
      </c>
      <c r="H20" s="400">
        <f t="shared" si="0"/>
        <v>1562</v>
      </c>
      <c r="I20" s="1046">
        <f t="shared" si="0"/>
        <v>1520</v>
      </c>
      <c r="J20" s="795" t="s">
        <v>805</v>
      </c>
      <c r="K20" s="398" t="s">
        <v>805</v>
      </c>
      <c r="L20" s="385"/>
      <c r="M20" s="405">
        <v>1549</v>
      </c>
      <c r="N20" s="479">
        <v>1562</v>
      </c>
      <c r="O20" s="1345">
        <v>1520</v>
      </c>
    </row>
    <row r="21" spans="1:15" x14ac:dyDescent="0.2">
      <c r="A21" s="799" t="s">
        <v>820</v>
      </c>
      <c r="B21" s="1044" t="s">
        <v>805</v>
      </c>
      <c r="C21" s="404">
        <v>0</v>
      </c>
      <c r="D21" s="404" t="s">
        <v>805</v>
      </c>
      <c r="E21" s="404" t="s">
        <v>805</v>
      </c>
      <c r="F21" s="405">
        <v>0</v>
      </c>
      <c r="G21" s="1046">
        <f t="shared" si="0"/>
        <v>0</v>
      </c>
      <c r="H21" s="400">
        <f t="shared" si="0"/>
        <v>0</v>
      </c>
      <c r="I21" s="1046">
        <f t="shared" si="0"/>
        <v>0</v>
      </c>
      <c r="J21" s="795" t="s">
        <v>805</v>
      </c>
      <c r="K21" s="398" t="s">
        <v>805</v>
      </c>
      <c r="L21" s="385"/>
      <c r="M21" s="405">
        <v>0</v>
      </c>
      <c r="N21" s="479">
        <v>0</v>
      </c>
      <c r="O21" s="1345">
        <v>0</v>
      </c>
    </row>
    <row r="22" spans="1:15" x14ac:dyDescent="0.2">
      <c r="A22" s="799" t="s">
        <v>821</v>
      </c>
      <c r="B22" s="1044" t="s">
        <v>805</v>
      </c>
      <c r="C22" s="404">
        <v>2358</v>
      </c>
      <c r="D22" s="404" t="s">
        <v>805</v>
      </c>
      <c r="E22" s="404" t="s">
        <v>805</v>
      </c>
      <c r="F22" s="405">
        <v>5155</v>
      </c>
      <c r="G22" s="1046">
        <f t="shared" si="0"/>
        <v>5765</v>
      </c>
      <c r="H22" s="400">
        <f t="shared" si="0"/>
        <v>4381</v>
      </c>
      <c r="I22" s="1046">
        <f t="shared" si="0"/>
        <v>2141</v>
      </c>
      <c r="J22" s="795" t="s">
        <v>805</v>
      </c>
      <c r="K22" s="398" t="s">
        <v>805</v>
      </c>
      <c r="L22" s="385"/>
      <c r="M22" s="405">
        <v>5765</v>
      </c>
      <c r="N22" s="479">
        <v>4381</v>
      </c>
      <c r="O22" s="1345">
        <v>2141</v>
      </c>
    </row>
    <row r="23" spans="1:15" ht="13.5" thickBot="1" x14ac:dyDescent="0.25">
      <c r="A23" s="779" t="s">
        <v>822</v>
      </c>
      <c r="B23" s="1054" t="s">
        <v>805</v>
      </c>
      <c r="C23" s="404">
        <v>0</v>
      </c>
      <c r="D23" s="411" t="s">
        <v>805</v>
      </c>
      <c r="E23" s="411" t="s">
        <v>805</v>
      </c>
      <c r="F23" s="412"/>
      <c r="G23" s="1055">
        <f t="shared" si="0"/>
        <v>0</v>
      </c>
      <c r="H23" s="417">
        <f t="shared" si="0"/>
        <v>0</v>
      </c>
      <c r="I23" s="1055">
        <f t="shared" si="0"/>
        <v>0</v>
      </c>
      <c r="J23" s="814" t="s">
        <v>805</v>
      </c>
      <c r="K23" s="434" t="s">
        <v>805</v>
      </c>
      <c r="L23" s="385"/>
      <c r="M23" s="412">
        <v>0</v>
      </c>
      <c r="N23" s="482">
        <v>0</v>
      </c>
      <c r="O23" s="1348">
        <v>0</v>
      </c>
    </row>
    <row r="24" spans="1:15" x14ac:dyDescent="0.2">
      <c r="A24" s="817" t="s">
        <v>823</v>
      </c>
      <c r="B24" s="463" t="s">
        <v>805</v>
      </c>
      <c r="C24" s="1059">
        <v>14327</v>
      </c>
      <c r="D24" s="442">
        <v>13663</v>
      </c>
      <c r="E24" s="1349">
        <v>14883</v>
      </c>
      <c r="F24" s="442">
        <v>2425</v>
      </c>
      <c r="G24" s="442">
        <f>M24-F24</f>
        <v>4308</v>
      </c>
      <c r="H24" s="442">
        <f>N24-M24</f>
        <v>3812</v>
      </c>
      <c r="I24" s="397">
        <f>O24-N24</f>
        <v>4338</v>
      </c>
      <c r="J24" s="1415">
        <f t="shared" ref="J24:J47" si="2">SUM(F24:I24)</f>
        <v>14883</v>
      </c>
      <c r="K24" s="1416">
        <f t="shared" ref="K24:K47" si="3">(J24/E24)*100</f>
        <v>100</v>
      </c>
      <c r="L24" s="385"/>
      <c r="M24" s="445">
        <v>6733</v>
      </c>
      <c r="N24" s="1352">
        <v>10545</v>
      </c>
      <c r="O24" s="446">
        <v>14883</v>
      </c>
    </row>
    <row r="25" spans="1:15" x14ac:dyDescent="0.2">
      <c r="A25" s="799" t="s">
        <v>824</v>
      </c>
      <c r="B25" s="390" t="s">
        <v>805</v>
      </c>
      <c r="C25" s="404"/>
      <c r="D25" s="1066">
        <v>0</v>
      </c>
      <c r="E25" s="1353">
        <v>0</v>
      </c>
      <c r="F25" s="1066"/>
      <c r="G25" s="1066">
        <f t="shared" ref="G25:G42" si="4">M25-F25</f>
        <v>0</v>
      </c>
      <c r="H25" s="1066">
        <f t="shared" ref="H25:I42" si="5">N25-M25</f>
        <v>0</v>
      </c>
      <c r="I25" s="400">
        <f t="shared" si="5"/>
        <v>0</v>
      </c>
      <c r="J25" s="1417">
        <f t="shared" si="2"/>
        <v>0</v>
      </c>
      <c r="K25" s="1418" t="str">
        <f>IF(E25=0,"x",(J25/E25)*100)</f>
        <v>x</v>
      </c>
      <c r="L25" s="385"/>
      <c r="M25" s="405">
        <v>0</v>
      </c>
      <c r="N25" s="479">
        <v>0</v>
      </c>
      <c r="O25" s="452">
        <v>0</v>
      </c>
    </row>
    <row r="26" spans="1:15" ht="13.5" thickBot="1" x14ac:dyDescent="0.25">
      <c r="A26" s="779" t="s">
        <v>825</v>
      </c>
      <c r="B26" s="453">
        <v>672</v>
      </c>
      <c r="C26" s="1072">
        <v>2758</v>
      </c>
      <c r="D26" s="1074">
        <v>2885</v>
      </c>
      <c r="E26" s="1355">
        <v>2885</v>
      </c>
      <c r="F26" s="458">
        <v>722</v>
      </c>
      <c r="G26" s="1074">
        <f t="shared" si="4"/>
        <v>721</v>
      </c>
      <c r="H26" s="1074">
        <f t="shared" si="5"/>
        <v>721</v>
      </c>
      <c r="I26" s="414">
        <f t="shared" si="5"/>
        <v>721</v>
      </c>
      <c r="J26" s="1419">
        <f t="shared" si="2"/>
        <v>2885</v>
      </c>
      <c r="K26" s="1420">
        <f t="shared" si="3"/>
        <v>100</v>
      </c>
      <c r="L26" s="385"/>
      <c r="M26" s="461">
        <v>1443</v>
      </c>
      <c r="N26" s="1358">
        <v>2164</v>
      </c>
      <c r="O26" s="462">
        <v>2885</v>
      </c>
    </row>
    <row r="27" spans="1:15" x14ac:dyDescent="0.2">
      <c r="A27" s="789" t="s">
        <v>826</v>
      </c>
      <c r="B27" s="463">
        <v>501</v>
      </c>
      <c r="C27" s="404">
        <v>271</v>
      </c>
      <c r="D27" s="450">
        <v>380</v>
      </c>
      <c r="E27" s="1359">
        <v>454</v>
      </c>
      <c r="F27" s="450">
        <v>47</v>
      </c>
      <c r="G27" s="450">
        <f t="shared" si="4"/>
        <v>140</v>
      </c>
      <c r="H27" s="450">
        <f t="shared" si="5"/>
        <v>92</v>
      </c>
      <c r="I27" s="397">
        <f t="shared" si="5"/>
        <v>214</v>
      </c>
      <c r="J27" s="1415">
        <f t="shared" si="2"/>
        <v>493</v>
      </c>
      <c r="K27" s="1416">
        <f t="shared" si="3"/>
        <v>108.59030837004404</v>
      </c>
      <c r="L27" s="385"/>
      <c r="M27" s="393">
        <v>187</v>
      </c>
      <c r="N27" s="478">
        <v>279</v>
      </c>
      <c r="O27" s="468">
        <v>493</v>
      </c>
    </row>
    <row r="28" spans="1:15" x14ac:dyDescent="0.2">
      <c r="A28" s="799" t="s">
        <v>827</v>
      </c>
      <c r="B28" s="390">
        <v>502</v>
      </c>
      <c r="C28" s="404">
        <v>1155</v>
      </c>
      <c r="D28" s="1066">
        <v>1400</v>
      </c>
      <c r="E28" s="1353">
        <v>1095</v>
      </c>
      <c r="F28" s="1066">
        <v>283</v>
      </c>
      <c r="G28" s="1066">
        <f t="shared" si="4"/>
        <v>197</v>
      </c>
      <c r="H28" s="1066">
        <f t="shared" si="5"/>
        <v>147</v>
      </c>
      <c r="I28" s="400">
        <f t="shared" si="5"/>
        <v>242</v>
      </c>
      <c r="J28" s="1417">
        <f t="shared" si="2"/>
        <v>869</v>
      </c>
      <c r="K28" s="1418">
        <f t="shared" si="3"/>
        <v>79.360730593607315</v>
      </c>
      <c r="L28" s="385"/>
      <c r="M28" s="405">
        <v>480</v>
      </c>
      <c r="N28" s="479">
        <v>627</v>
      </c>
      <c r="O28" s="452">
        <v>869</v>
      </c>
    </row>
    <row r="29" spans="1:15" x14ac:dyDescent="0.2">
      <c r="A29" s="799" t="s">
        <v>828</v>
      </c>
      <c r="B29" s="390">
        <v>504</v>
      </c>
      <c r="C29" s="404">
        <v>0</v>
      </c>
      <c r="D29" s="1066">
        <v>0</v>
      </c>
      <c r="E29" s="1353">
        <v>0</v>
      </c>
      <c r="F29" s="1066">
        <v>0</v>
      </c>
      <c r="G29" s="1066">
        <f t="shared" si="4"/>
        <v>0</v>
      </c>
      <c r="H29" s="1066">
        <f t="shared" si="5"/>
        <v>0</v>
      </c>
      <c r="I29" s="400">
        <f t="shared" si="5"/>
        <v>0</v>
      </c>
      <c r="J29" s="1417">
        <f t="shared" si="2"/>
        <v>0</v>
      </c>
      <c r="K29" s="1418" t="str">
        <f>IF(E29=0,"x",(J29/E29)*100)</f>
        <v>x</v>
      </c>
      <c r="L29" s="385"/>
      <c r="M29" s="405">
        <v>0</v>
      </c>
      <c r="N29" s="479">
        <v>0</v>
      </c>
      <c r="O29" s="452">
        <v>0</v>
      </c>
    </row>
    <row r="30" spans="1:15" x14ac:dyDescent="0.2">
      <c r="A30" s="799" t="s">
        <v>829</v>
      </c>
      <c r="B30" s="390">
        <v>511</v>
      </c>
      <c r="C30" s="404">
        <v>218</v>
      </c>
      <c r="D30" s="1066">
        <v>250</v>
      </c>
      <c r="E30" s="1353">
        <v>175</v>
      </c>
      <c r="F30" s="1066">
        <v>37</v>
      </c>
      <c r="G30" s="1066">
        <f t="shared" si="4"/>
        <v>2</v>
      </c>
      <c r="H30" s="1066">
        <f t="shared" si="5"/>
        <v>75</v>
      </c>
      <c r="I30" s="400">
        <f t="shared" si="5"/>
        <v>45</v>
      </c>
      <c r="J30" s="1417">
        <f t="shared" si="2"/>
        <v>159</v>
      </c>
      <c r="K30" s="1418">
        <f t="shared" si="3"/>
        <v>90.857142857142861</v>
      </c>
      <c r="L30" s="385"/>
      <c r="M30" s="405">
        <v>39</v>
      </c>
      <c r="N30" s="479">
        <v>114</v>
      </c>
      <c r="O30" s="452">
        <v>159</v>
      </c>
    </row>
    <row r="31" spans="1:15" x14ac:dyDescent="0.2">
      <c r="A31" s="799" t="s">
        <v>830</v>
      </c>
      <c r="B31" s="390">
        <v>518</v>
      </c>
      <c r="C31" s="404">
        <v>437</v>
      </c>
      <c r="D31" s="1066">
        <v>540</v>
      </c>
      <c r="E31" s="1353">
        <v>570</v>
      </c>
      <c r="F31" s="1066">
        <v>116</v>
      </c>
      <c r="G31" s="1066">
        <f t="shared" si="4"/>
        <v>123</v>
      </c>
      <c r="H31" s="1066">
        <f t="shared" si="5"/>
        <v>101</v>
      </c>
      <c r="I31" s="400">
        <f t="shared" si="5"/>
        <v>87</v>
      </c>
      <c r="J31" s="1417">
        <f t="shared" si="2"/>
        <v>427</v>
      </c>
      <c r="K31" s="1418">
        <f t="shared" si="3"/>
        <v>74.912280701754383</v>
      </c>
      <c r="L31" s="385"/>
      <c r="M31" s="405">
        <v>239</v>
      </c>
      <c r="N31" s="479">
        <v>340</v>
      </c>
      <c r="O31" s="452">
        <v>427</v>
      </c>
    </row>
    <row r="32" spans="1:15" x14ac:dyDescent="0.2">
      <c r="A32" s="799" t="s">
        <v>831</v>
      </c>
      <c r="B32" s="390">
        <v>521</v>
      </c>
      <c r="C32" s="404">
        <v>8963</v>
      </c>
      <c r="D32" s="1066">
        <v>8387</v>
      </c>
      <c r="E32" s="1353">
        <v>9350</v>
      </c>
      <c r="F32" s="1066">
        <v>1912</v>
      </c>
      <c r="G32" s="1066">
        <f t="shared" si="4"/>
        <v>2273</v>
      </c>
      <c r="H32" s="1066">
        <f t="shared" si="5"/>
        <v>2454</v>
      </c>
      <c r="I32" s="400">
        <f t="shared" si="5"/>
        <v>2866</v>
      </c>
      <c r="J32" s="1417">
        <f t="shared" si="2"/>
        <v>9505</v>
      </c>
      <c r="K32" s="1418">
        <f t="shared" si="3"/>
        <v>101.65775401069519</v>
      </c>
      <c r="L32" s="385"/>
      <c r="M32" s="405">
        <v>4185</v>
      </c>
      <c r="N32" s="479">
        <v>6639</v>
      </c>
      <c r="O32" s="452">
        <v>9505</v>
      </c>
    </row>
    <row r="33" spans="1:15" x14ac:dyDescent="0.2">
      <c r="A33" s="799" t="s">
        <v>832</v>
      </c>
      <c r="B33" s="390" t="s">
        <v>833</v>
      </c>
      <c r="C33" s="404">
        <v>3187</v>
      </c>
      <c r="D33" s="1066">
        <v>3023</v>
      </c>
      <c r="E33" s="1353">
        <v>3366</v>
      </c>
      <c r="F33" s="1066">
        <v>693</v>
      </c>
      <c r="G33" s="1066">
        <f t="shared" si="4"/>
        <v>837</v>
      </c>
      <c r="H33" s="1066">
        <f t="shared" si="5"/>
        <v>876</v>
      </c>
      <c r="I33" s="400">
        <f t="shared" si="5"/>
        <v>1013</v>
      </c>
      <c r="J33" s="1417">
        <f t="shared" si="2"/>
        <v>3419</v>
      </c>
      <c r="K33" s="1418">
        <f t="shared" si="3"/>
        <v>101.57456922162804</v>
      </c>
      <c r="L33" s="385"/>
      <c r="M33" s="405">
        <v>1530</v>
      </c>
      <c r="N33" s="479">
        <v>2406</v>
      </c>
      <c r="O33" s="452">
        <v>3419</v>
      </c>
    </row>
    <row r="34" spans="1:15" x14ac:dyDescent="0.2">
      <c r="A34" s="799" t="s">
        <v>834</v>
      </c>
      <c r="B34" s="390">
        <v>557</v>
      </c>
      <c r="C34" s="404">
        <v>0</v>
      </c>
      <c r="D34" s="1066">
        <v>0</v>
      </c>
      <c r="E34" s="1353">
        <v>0</v>
      </c>
      <c r="F34" s="1066">
        <v>0</v>
      </c>
      <c r="G34" s="1066">
        <f t="shared" si="4"/>
        <v>0</v>
      </c>
      <c r="H34" s="1066">
        <f t="shared" si="5"/>
        <v>0</v>
      </c>
      <c r="I34" s="400">
        <f t="shared" si="5"/>
        <v>0</v>
      </c>
      <c r="J34" s="1417">
        <f t="shared" si="2"/>
        <v>0</v>
      </c>
      <c r="K34" s="1418" t="str">
        <f>IF(E34=0,"x",(J34/E34)*100)</f>
        <v>x</v>
      </c>
      <c r="L34" s="385"/>
      <c r="M34" s="405"/>
      <c r="N34" s="479"/>
      <c r="O34" s="452"/>
    </row>
    <row r="35" spans="1:15" x14ac:dyDescent="0.2">
      <c r="A35" s="799" t="s">
        <v>835</v>
      </c>
      <c r="B35" s="390">
        <v>551</v>
      </c>
      <c r="C35" s="404">
        <v>12</v>
      </c>
      <c r="D35" s="1066">
        <v>13</v>
      </c>
      <c r="E35" s="1353">
        <v>13</v>
      </c>
      <c r="F35" s="1066">
        <v>3</v>
      </c>
      <c r="G35" s="1066">
        <f t="shared" si="4"/>
        <v>3</v>
      </c>
      <c r="H35" s="1066">
        <f t="shared" si="5"/>
        <v>4</v>
      </c>
      <c r="I35" s="400">
        <f t="shared" si="5"/>
        <v>3</v>
      </c>
      <c r="J35" s="1417">
        <f t="shared" si="2"/>
        <v>13</v>
      </c>
      <c r="K35" s="1418">
        <f t="shared" si="3"/>
        <v>100</v>
      </c>
      <c r="L35" s="385"/>
      <c r="M35" s="405">
        <v>6</v>
      </c>
      <c r="N35" s="479">
        <v>10</v>
      </c>
      <c r="O35" s="452">
        <v>13</v>
      </c>
    </row>
    <row r="36" spans="1:15" ht="13.5" thickBot="1" x14ac:dyDescent="0.25">
      <c r="A36" s="765" t="s">
        <v>836</v>
      </c>
      <c r="B36" s="430" t="s">
        <v>837</v>
      </c>
      <c r="C36" s="1049">
        <v>191</v>
      </c>
      <c r="D36" s="1360">
        <v>300</v>
      </c>
      <c r="E36" s="1361">
        <v>370</v>
      </c>
      <c r="F36" s="1362">
        <v>27</v>
      </c>
      <c r="G36" s="1074">
        <f t="shared" si="4"/>
        <v>89</v>
      </c>
      <c r="H36" s="1066">
        <f t="shared" si="5"/>
        <v>87</v>
      </c>
      <c r="I36" s="400">
        <f t="shared" si="5"/>
        <v>98</v>
      </c>
      <c r="J36" s="1419">
        <f t="shared" si="2"/>
        <v>301</v>
      </c>
      <c r="K36" s="1420">
        <f t="shared" si="3"/>
        <v>81.351351351351354</v>
      </c>
      <c r="L36" s="385"/>
      <c r="M36" s="412">
        <v>116</v>
      </c>
      <c r="N36" s="482">
        <v>203</v>
      </c>
      <c r="O36" s="473">
        <v>301</v>
      </c>
    </row>
    <row r="37" spans="1:15" ht="15" thickBot="1" x14ac:dyDescent="0.25">
      <c r="A37" s="848" t="s">
        <v>838</v>
      </c>
      <c r="B37" s="849"/>
      <c r="C37" s="422">
        <f t="shared" ref="C37:I37" si="6">SUM(C27:C36)</f>
        <v>14434</v>
      </c>
      <c r="D37" s="475">
        <f t="shared" si="6"/>
        <v>14293</v>
      </c>
      <c r="E37" s="475">
        <f t="shared" si="6"/>
        <v>15393</v>
      </c>
      <c r="F37" s="422">
        <f t="shared" si="6"/>
        <v>3118</v>
      </c>
      <c r="G37" s="422">
        <f t="shared" si="6"/>
        <v>3664</v>
      </c>
      <c r="H37" s="422">
        <f t="shared" si="6"/>
        <v>3836</v>
      </c>
      <c r="I37" s="423">
        <f t="shared" si="6"/>
        <v>4568</v>
      </c>
      <c r="J37" s="426">
        <f t="shared" si="2"/>
        <v>15186</v>
      </c>
      <c r="K37" s="474">
        <f t="shared" si="3"/>
        <v>98.655232898070551</v>
      </c>
      <c r="L37" s="385"/>
      <c r="M37" s="423">
        <f>SUM(M27:M36)</f>
        <v>6782</v>
      </c>
      <c r="N37" s="426">
        <f>SUM(N27:N36)</f>
        <v>10618</v>
      </c>
      <c r="O37" s="426">
        <f>SUM(O27:O36)</f>
        <v>15186</v>
      </c>
    </row>
    <row r="38" spans="1:15" x14ac:dyDescent="0.2">
      <c r="A38" s="789" t="s">
        <v>839</v>
      </c>
      <c r="B38" s="463">
        <v>601</v>
      </c>
      <c r="C38" s="392">
        <v>0</v>
      </c>
      <c r="D38" s="450">
        <v>0</v>
      </c>
      <c r="E38" s="1359">
        <v>0</v>
      </c>
      <c r="F38" s="442">
        <v>0</v>
      </c>
      <c r="G38" s="442">
        <f t="shared" si="4"/>
        <v>0</v>
      </c>
      <c r="H38" s="1066">
        <f t="shared" si="5"/>
        <v>0</v>
      </c>
      <c r="I38" s="397">
        <f t="shared" si="5"/>
        <v>0</v>
      </c>
      <c r="J38" s="443">
        <f t="shared" si="2"/>
        <v>0</v>
      </c>
      <c r="K38" s="1351" t="str">
        <f>IF(E38=0,"x",(J38/E38)*100)</f>
        <v>x</v>
      </c>
      <c r="L38" s="385"/>
      <c r="M38" s="393">
        <v>0</v>
      </c>
      <c r="N38" s="478">
        <v>0</v>
      </c>
      <c r="O38" s="468">
        <v>0</v>
      </c>
    </row>
    <row r="39" spans="1:15" x14ac:dyDescent="0.2">
      <c r="A39" s="799" t="s">
        <v>840</v>
      </c>
      <c r="B39" s="390">
        <v>602</v>
      </c>
      <c r="C39" s="404">
        <v>543</v>
      </c>
      <c r="D39" s="1066">
        <v>550</v>
      </c>
      <c r="E39" s="1353">
        <v>470</v>
      </c>
      <c r="F39" s="1066">
        <v>135</v>
      </c>
      <c r="G39" s="1066">
        <f t="shared" si="4"/>
        <v>138</v>
      </c>
      <c r="H39" s="1066">
        <f t="shared" si="5"/>
        <v>74</v>
      </c>
      <c r="I39" s="400">
        <f t="shared" si="5"/>
        <v>119</v>
      </c>
      <c r="J39" s="398">
        <f t="shared" si="2"/>
        <v>466</v>
      </c>
      <c r="K39" s="451">
        <f t="shared" si="3"/>
        <v>99.148936170212764</v>
      </c>
      <c r="L39" s="385"/>
      <c r="M39" s="405">
        <v>273</v>
      </c>
      <c r="N39" s="479">
        <v>347</v>
      </c>
      <c r="O39" s="452">
        <v>466</v>
      </c>
    </row>
    <row r="40" spans="1:15" x14ac:dyDescent="0.2">
      <c r="A40" s="799" t="s">
        <v>841</v>
      </c>
      <c r="B40" s="390">
        <v>604</v>
      </c>
      <c r="C40" s="404">
        <v>0</v>
      </c>
      <c r="D40" s="1066">
        <v>0</v>
      </c>
      <c r="E40" s="1353">
        <v>0</v>
      </c>
      <c r="F40" s="1066">
        <v>0</v>
      </c>
      <c r="G40" s="1066">
        <f t="shared" si="4"/>
        <v>0</v>
      </c>
      <c r="H40" s="1066">
        <f t="shared" si="5"/>
        <v>0</v>
      </c>
      <c r="I40" s="400">
        <f t="shared" si="5"/>
        <v>0</v>
      </c>
      <c r="J40" s="398">
        <f t="shared" si="2"/>
        <v>0</v>
      </c>
      <c r="K40" s="451" t="str">
        <f>IF(E40=0,"x",(J40/E40)*100)</f>
        <v>x</v>
      </c>
      <c r="L40" s="385"/>
      <c r="M40" s="405"/>
      <c r="N40" s="479">
        <v>0</v>
      </c>
      <c r="O40" s="452">
        <v>0</v>
      </c>
    </row>
    <row r="41" spans="1:15" x14ac:dyDescent="0.2">
      <c r="A41" s="799" t="s">
        <v>842</v>
      </c>
      <c r="B41" s="390" t="s">
        <v>843</v>
      </c>
      <c r="C41" s="404">
        <v>14327</v>
      </c>
      <c r="D41" s="1066">
        <v>13663</v>
      </c>
      <c r="E41" s="1353">
        <v>14883</v>
      </c>
      <c r="F41" s="1066">
        <v>3147</v>
      </c>
      <c r="G41" s="1066">
        <f t="shared" si="4"/>
        <v>3586</v>
      </c>
      <c r="H41" s="1066">
        <f t="shared" si="5"/>
        <v>3812</v>
      </c>
      <c r="I41" s="400">
        <f t="shared" si="5"/>
        <v>4338</v>
      </c>
      <c r="J41" s="398">
        <f t="shared" si="2"/>
        <v>14883</v>
      </c>
      <c r="K41" s="451">
        <f t="shared" si="3"/>
        <v>100</v>
      </c>
      <c r="L41" s="385"/>
      <c r="M41" s="405">
        <v>6733</v>
      </c>
      <c r="N41" s="479">
        <v>10545</v>
      </c>
      <c r="O41" s="452">
        <v>14883</v>
      </c>
    </row>
    <row r="42" spans="1:15" ht="13.5" thickBot="1" x14ac:dyDescent="0.25">
      <c r="A42" s="765" t="s">
        <v>844</v>
      </c>
      <c r="B42" s="430" t="s">
        <v>845</v>
      </c>
      <c r="C42" s="1049">
        <v>175</v>
      </c>
      <c r="D42" s="1360">
        <v>80</v>
      </c>
      <c r="E42" s="1361">
        <v>40</v>
      </c>
      <c r="F42" s="1362">
        <v>11</v>
      </c>
      <c r="G42" s="1074">
        <f t="shared" si="4"/>
        <v>15</v>
      </c>
      <c r="H42" s="1074">
        <f t="shared" si="5"/>
        <v>-3</v>
      </c>
      <c r="I42" s="414">
        <f t="shared" si="5"/>
        <v>13</v>
      </c>
      <c r="J42" s="384">
        <f t="shared" si="2"/>
        <v>36</v>
      </c>
      <c r="K42" s="1357">
        <f t="shared" si="3"/>
        <v>90</v>
      </c>
      <c r="L42" s="385"/>
      <c r="M42" s="412">
        <v>26</v>
      </c>
      <c r="N42" s="482">
        <v>23</v>
      </c>
      <c r="O42" s="473">
        <v>36</v>
      </c>
    </row>
    <row r="43" spans="1:15" ht="15" thickBot="1" x14ac:dyDescent="0.25">
      <c r="A43" s="848" t="s">
        <v>846</v>
      </c>
      <c r="B43" s="849" t="s">
        <v>805</v>
      </c>
      <c r="C43" s="422">
        <f t="shared" ref="C43:I43" si="7">SUM(C38:C42)</f>
        <v>15045</v>
      </c>
      <c r="D43" s="475">
        <f t="shared" si="7"/>
        <v>14293</v>
      </c>
      <c r="E43" s="475">
        <f t="shared" si="7"/>
        <v>15393</v>
      </c>
      <c r="F43" s="423">
        <f t="shared" si="7"/>
        <v>3293</v>
      </c>
      <c r="G43" s="1144">
        <f t="shared" si="7"/>
        <v>3739</v>
      </c>
      <c r="H43" s="1145">
        <f t="shared" si="7"/>
        <v>3883</v>
      </c>
      <c r="I43" s="423">
        <f t="shared" si="7"/>
        <v>4470</v>
      </c>
      <c r="J43" s="477">
        <f t="shared" si="2"/>
        <v>15385</v>
      </c>
      <c r="K43" s="460">
        <f t="shared" si="3"/>
        <v>99.948028324563111</v>
      </c>
      <c r="L43" s="385"/>
      <c r="M43" s="423">
        <f>SUM(M38:M42)</f>
        <v>7032</v>
      </c>
      <c r="N43" s="426">
        <f>SUM(N38:N42)</f>
        <v>10915</v>
      </c>
      <c r="O43" s="423">
        <f>SUM(O38:O42)</f>
        <v>15385</v>
      </c>
    </row>
    <row r="44" spans="1:15" s="1367" customFormat="1" ht="5.25" customHeight="1" thickBot="1" x14ac:dyDescent="0.25">
      <c r="A44" s="360"/>
      <c r="B44" s="484"/>
      <c r="C44" s="1093"/>
      <c r="D44" s="486"/>
      <c r="E44" s="486"/>
      <c r="F44" s="494"/>
      <c r="G44" s="489"/>
      <c r="H44" s="490"/>
      <c r="I44" s="489"/>
      <c r="J44" s="1365"/>
      <c r="K44" s="1366"/>
      <c r="L44" s="493"/>
      <c r="M44" s="494"/>
      <c r="N44" s="495"/>
      <c r="O44" s="495"/>
    </row>
    <row r="45" spans="1:15" ht="15" thickBot="1" x14ac:dyDescent="0.25">
      <c r="A45" s="864" t="s">
        <v>847</v>
      </c>
      <c r="B45" s="849" t="s">
        <v>805</v>
      </c>
      <c r="C45" s="423">
        <f t="shared" ref="C45:I45" si="8">C43-C41</f>
        <v>718</v>
      </c>
      <c r="D45" s="422">
        <f t="shared" si="8"/>
        <v>630</v>
      </c>
      <c r="E45" s="422">
        <f t="shared" si="8"/>
        <v>510</v>
      </c>
      <c r="F45" s="423">
        <f t="shared" si="8"/>
        <v>146</v>
      </c>
      <c r="G45" s="499">
        <f t="shared" si="8"/>
        <v>153</v>
      </c>
      <c r="H45" s="423">
        <f t="shared" si="8"/>
        <v>71</v>
      </c>
      <c r="I45" s="426">
        <f t="shared" si="8"/>
        <v>132</v>
      </c>
      <c r="J45" s="467">
        <f t="shared" si="2"/>
        <v>502</v>
      </c>
      <c r="K45" s="1351">
        <f t="shared" si="3"/>
        <v>98.431372549019599</v>
      </c>
      <c r="L45" s="385"/>
      <c r="M45" s="423">
        <f>M43-M41</f>
        <v>299</v>
      </c>
      <c r="N45" s="426">
        <f>N43-N41</f>
        <v>370</v>
      </c>
      <c r="O45" s="423">
        <f>O43-O41</f>
        <v>502</v>
      </c>
    </row>
    <row r="46" spans="1:15" ht="15" thickBot="1" x14ac:dyDescent="0.25">
      <c r="A46" s="848" t="s">
        <v>848</v>
      </c>
      <c r="B46" s="849" t="s">
        <v>805</v>
      </c>
      <c r="C46" s="423">
        <f t="shared" ref="C46:I46" si="9">C43-C37</f>
        <v>611</v>
      </c>
      <c r="D46" s="422">
        <f t="shared" si="9"/>
        <v>0</v>
      </c>
      <c r="E46" s="422">
        <f t="shared" si="9"/>
        <v>0</v>
      </c>
      <c r="F46" s="423">
        <f t="shared" si="9"/>
        <v>175</v>
      </c>
      <c r="G46" s="499">
        <f t="shared" si="9"/>
        <v>75</v>
      </c>
      <c r="H46" s="423">
        <f t="shared" si="9"/>
        <v>47</v>
      </c>
      <c r="I46" s="426">
        <f t="shared" si="9"/>
        <v>-98</v>
      </c>
      <c r="J46" s="467">
        <f t="shared" si="2"/>
        <v>199</v>
      </c>
      <c r="K46" s="1351" t="str">
        <f>IF(E46=0,"x",(J46/E46)*100)</f>
        <v>x</v>
      </c>
      <c r="L46" s="385"/>
      <c r="M46" s="423">
        <f>M43-M37</f>
        <v>250</v>
      </c>
      <c r="N46" s="426">
        <f>N43-N37</f>
        <v>297</v>
      </c>
      <c r="O46" s="423">
        <f>O43-O37</f>
        <v>199</v>
      </c>
    </row>
    <row r="47" spans="1:15" ht="15" thickBot="1" x14ac:dyDescent="0.25">
      <c r="A47" s="867" t="s">
        <v>849</v>
      </c>
      <c r="B47" s="868" t="s">
        <v>805</v>
      </c>
      <c r="C47" s="423">
        <f t="shared" ref="C47:I47" si="10">C46-C41</f>
        <v>-13716</v>
      </c>
      <c r="D47" s="422">
        <f t="shared" si="10"/>
        <v>-13663</v>
      </c>
      <c r="E47" s="422">
        <f t="shared" si="10"/>
        <v>-14883</v>
      </c>
      <c r="F47" s="423">
        <f t="shared" si="10"/>
        <v>-2972</v>
      </c>
      <c r="G47" s="499">
        <f t="shared" si="10"/>
        <v>-3511</v>
      </c>
      <c r="H47" s="423">
        <f t="shared" si="10"/>
        <v>-3765</v>
      </c>
      <c r="I47" s="426">
        <f t="shared" si="10"/>
        <v>-4436</v>
      </c>
      <c r="J47" s="423">
        <f t="shared" si="2"/>
        <v>-14684</v>
      </c>
      <c r="K47" s="474">
        <f t="shared" si="3"/>
        <v>98.662903984411741</v>
      </c>
      <c r="L47" s="385"/>
      <c r="M47" s="423">
        <f>M46-M41</f>
        <v>-6483</v>
      </c>
      <c r="N47" s="426">
        <f>N46-N41</f>
        <v>-10248</v>
      </c>
      <c r="O47" s="423">
        <f>O46-O41</f>
        <v>-14684</v>
      </c>
    </row>
    <row r="50" spans="1:11" ht="14.25" x14ac:dyDescent="0.2">
      <c r="A50" s="1102" t="s">
        <v>850</v>
      </c>
    </row>
    <row r="51" spans="1:11" s="1017" customFormat="1" ht="14.25" x14ac:dyDescent="0.2">
      <c r="A51" s="1103" t="s">
        <v>851</v>
      </c>
      <c r="B51" s="1104"/>
      <c r="E51" s="1105"/>
      <c r="F51" s="1105"/>
      <c r="G51" s="1105"/>
      <c r="H51" s="1105"/>
      <c r="I51" s="1105"/>
      <c r="J51" s="1105"/>
    </row>
    <row r="52" spans="1:11" s="1017" customFormat="1" ht="14.25" x14ac:dyDescent="0.2">
      <c r="A52" s="871" t="s">
        <v>852</v>
      </c>
      <c r="B52" s="1104"/>
      <c r="E52" s="1105"/>
      <c r="F52" s="1105"/>
      <c r="G52" s="1105"/>
      <c r="H52" s="1105"/>
      <c r="I52" s="1105"/>
      <c r="J52" s="1105"/>
    </row>
    <row r="53" spans="1:11" s="873" customFormat="1" ht="14.25" x14ac:dyDescent="0.2">
      <c r="A53" s="871" t="s">
        <v>853</v>
      </c>
      <c r="B53" s="872"/>
      <c r="E53" s="874"/>
      <c r="F53" s="874"/>
      <c r="G53" s="874"/>
      <c r="H53" s="874"/>
      <c r="I53" s="874"/>
      <c r="J53" s="874"/>
    </row>
    <row r="56" spans="1:11" x14ac:dyDescent="0.2">
      <c r="A56" s="738" t="s">
        <v>913</v>
      </c>
      <c r="C56" s="1421"/>
      <c r="D56" s="1421"/>
      <c r="E56" s="1422"/>
      <c r="F56" s="1422"/>
      <c r="G56" s="1422"/>
      <c r="H56" s="1422"/>
      <c r="I56" s="1422"/>
      <c r="J56" s="1422"/>
      <c r="K56" s="1421"/>
    </row>
    <row r="57" spans="1:11" x14ac:dyDescent="0.2">
      <c r="C57" s="1421"/>
      <c r="D57" s="1421"/>
      <c r="E57" s="1422"/>
      <c r="F57" s="1422"/>
      <c r="G57" s="1422"/>
      <c r="H57" s="1422"/>
      <c r="I57" s="1422"/>
      <c r="J57" s="1422"/>
      <c r="K57" s="1421"/>
    </row>
    <row r="58" spans="1:11" x14ac:dyDescent="0.2">
      <c r="A58" s="738" t="s">
        <v>914</v>
      </c>
      <c r="C58" s="1421"/>
      <c r="D58" s="1421"/>
      <c r="E58" s="1422"/>
      <c r="F58" s="1422"/>
      <c r="G58" s="1422"/>
      <c r="H58" s="1422"/>
      <c r="I58" s="1422"/>
      <c r="J58" s="1422"/>
      <c r="K58" s="1421"/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8"/>
  <sheetViews>
    <sheetView zoomScale="83" zoomScaleNormal="83" workbookViewId="0">
      <selection activeCell="Q1" sqref="Q1"/>
    </sheetView>
  </sheetViews>
  <sheetFormatPr defaultColWidth="9.140625" defaultRowHeight="15" x14ac:dyDescent="0.2"/>
  <cols>
    <col min="1" max="1" width="9.28515625" style="61" customWidth="1"/>
    <col min="2" max="2" width="7.7109375" style="61" customWidth="1"/>
    <col min="3" max="3" width="7.5703125" style="61" customWidth="1"/>
    <col min="4" max="4" width="70.42578125" style="61" customWidth="1"/>
    <col min="5" max="5" width="14" style="187" customWidth="1"/>
    <col min="6" max="6" width="13.5703125" style="187" customWidth="1"/>
    <col min="7" max="7" width="12.85546875" style="201" customWidth="1"/>
    <col min="8" max="8" width="8.5703125" style="1" customWidth="1"/>
    <col min="9" max="16384" width="9.140625" style="1"/>
  </cols>
  <sheetData>
    <row r="1" spans="1:8" ht="21.75" customHeight="1" x14ac:dyDescent="0.25">
      <c r="A1" s="1563" t="s">
        <v>89</v>
      </c>
      <c r="B1" s="1564"/>
      <c r="C1" s="1564"/>
      <c r="D1" s="49"/>
      <c r="E1" s="186"/>
      <c r="F1" s="186"/>
    </row>
    <row r="2" spans="1:8" ht="0.75" customHeight="1" x14ac:dyDescent="0.25">
      <c r="A2" s="48"/>
      <c r="B2" s="46"/>
      <c r="C2" s="48"/>
      <c r="D2" s="8"/>
    </row>
    <row r="3" spans="1:8" s="46" customFormat="1" ht="24" customHeight="1" x14ac:dyDescent="0.3">
      <c r="A3" s="1568" t="s">
        <v>631</v>
      </c>
      <c r="B3" s="1568"/>
      <c r="C3" s="1568"/>
      <c r="D3" s="1564"/>
      <c r="E3" s="188"/>
      <c r="F3" s="188"/>
      <c r="G3" s="202"/>
    </row>
    <row r="4" spans="1:8" s="46" customFormat="1" ht="15" customHeight="1" thickBot="1" x14ac:dyDescent="0.35">
      <c r="A4" s="47"/>
      <c r="B4" s="47"/>
      <c r="C4" s="47"/>
      <c r="D4" s="47"/>
      <c r="E4" s="189"/>
      <c r="F4" s="189"/>
      <c r="G4" s="202"/>
    </row>
    <row r="5" spans="1:8" s="46" customFormat="1" ht="15" customHeight="1" x14ac:dyDescent="0.25">
      <c r="A5" s="22" t="s">
        <v>14</v>
      </c>
      <c r="B5" s="22" t="s">
        <v>403</v>
      </c>
      <c r="C5" s="22" t="s">
        <v>404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348</v>
      </c>
    </row>
    <row r="6" spans="1:8" s="46" customFormat="1" ht="15" customHeight="1" thickBot="1" x14ac:dyDescent="0.3">
      <c r="A6" s="19"/>
      <c r="B6" s="19"/>
      <c r="C6" s="19"/>
      <c r="D6" s="18"/>
      <c r="E6" s="190" t="s">
        <v>10</v>
      </c>
      <c r="F6" s="190" t="s">
        <v>9</v>
      </c>
      <c r="G6" s="218" t="s">
        <v>632</v>
      </c>
      <c r="H6" s="120" t="s">
        <v>349</v>
      </c>
    </row>
    <row r="7" spans="1:8" s="46" customFormat="1" ht="17.850000000000001" customHeight="1" thickTop="1" x14ac:dyDescent="0.3">
      <c r="A7" s="90">
        <v>10</v>
      </c>
      <c r="B7" s="91"/>
      <c r="C7" s="91"/>
      <c r="D7" s="90" t="s">
        <v>345</v>
      </c>
      <c r="E7" s="214"/>
      <c r="F7" s="180"/>
      <c r="G7" s="207"/>
      <c r="H7" s="125"/>
    </row>
    <row r="8" spans="1:8" s="46" customFormat="1" ht="14.25" customHeight="1" x14ac:dyDescent="0.3">
      <c r="A8" s="43"/>
      <c r="B8" s="116"/>
      <c r="C8" s="250"/>
      <c r="D8" s="250"/>
      <c r="E8" s="215"/>
      <c r="F8" s="191"/>
      <c r="G8" s="203"/>
      <c r="H8" s="115"/>
    </row>
    <row r="9" spans="1:8" s="46" customFormat="1" ht="15.6" customHeight="1" x14ac:dyDescent="0.2">
      <c r="A9" s="43">
        <v>90002</v>
      </c>
      <c r="B9" s="39"/>
      <c r="C9" s="45">
        <v>4113</v>
      </c>
      <c r="D9" s="11" t="s">
        <v>643</v>
      </c>
      <c r="E9" s="53">
        <v>0</v>
      </c>
      <c r="F9" s="182">
        <v>195.4</v>
      </c>
      <c r="G9" s="273">
        <v>195.3</v>
      </c>
      <c r="H9" s="272">
        <f t="shared" ref="H9:H15" si="0">(G9/F9)*100</f>
        <v>99.948822927328564</v>
      </c>
    </row>
    <row r="10" spans="1:8" s="46" customFormat="1" ht="15" customHeight="1" x14ac:dyDescent="0.2">
      <c r="A10" s="43">
        <v>13013</v>
      </c>
      <c r="B10" s="39"/>
      <c r="C10" s="45">
        <v>4116</v>
      </c>
      <c r="D10" s="11" t="s">
        <v>617</v>
      </c>
      <c r="E10" s="53">
        <v>0</v>
      </c>
      <c r="F10" s="182">
        <v>920</v>
      </c>
      <c r="G10" s="112">
        <v>885.9</v>
      </c>
      <c r="H10" s="111">
        <f t="shared" si="0"/>
        <v>96.293478260869563</v>
      </c>
    </row>
    <row r="11" spans="1:8" s="46" customFormat="1" ht="18.600000000000001" customHeight="1" x14ac:dyDescent="0.2">
      <c r="A11" s="43">
        <v>13101</v>
      </c>
      <c r="B11" s="39"/>
      <c r="C11" s="45">
        <v>4116</v>
      </c>
      <c r="D11" s="11" t="s">
        <v>488</v>
      </c>
      <c r="E11" s="53">
        <v>0</v>
      </c>
      <c r="F11" s="182">
        <v>213</v>
      </c>
      <c r="G11" s="112">
        <v>176.8</v>
      </c>
      <c r="H11" s="111">
        <f t="shared" si="0"/>
        <v>83.004694835680766</v>
      </c>
    </row>
    <row r="12" spans="1:8" s="46" customFormat="1" ht="15" customHeight="1" x14ac:dyDescent="0.2">
      <c r="A12" s="43">
        <v>13021</v>
      </c>
      <c r="B12" s="39"/>
      <c r="C12" s="45">
        <v>4116</v>
      </c>
      <c r="D12" s="11" t="s">
        <v>644</v>
      </c>
      <c r="E12" s="53">
        <v>0</v>
      </c>
      <c r="F12" s="182">
        <v>2975.7</v>
      </c>
      <c r="G12" s="112">
        <v>2975.2</v>
      </c>
      <c r="H12" s="111">
        <f t="shared" si="0"/>
        <v>99.983197230903656</v>
      </c>
    </row>
    <row r="13" spans="1:8" s="46" customFormat="1" ht="18.600000000000001" hidden="1" customHeight="1" x14ac:dyDescent="0.2">
      <c r="A13" s="43">
        <v>15011</v>
      </c>
      <c r="B13" s="39"/>
      <c r="C13" s="45">
        <v>4116</v>
      </c>
      <c r="D13" s="11" t="s">
        <v>525</v>
      </c>
      <c r="E13" s="53"/>
      <c r="F13" s="182"/>
      <c r="G13" s="112"/>
      <c r="H13" s="111" t="e">
        <f t="shared" si="0"/>
        <v>#DIV/0!</v>
      </c>
    </row>
    <row r="14" spans="1:8" s="46" customFormat="1" ht="18.600000000000001" hidden="1" customHeight="1" x14ac:dyDescent="0.2">
      <c r="A14" s="43">
        <v>15011</v>
      </c>
      <c r="B14" s="39"/>
      <c r="C14" s="45">
        <v>4116</v>
      </c>
      <c r="D14" s="11" t="s">
        <v>518</v>
      </c>
      <c r="E14" s="53"/>
      <c r="F14" s="182"/>
      <c r="G14" s="112"/>
      <c r="H14" s="111" t="e">
        <f t="shared" si="0"/>
        <v>#DIV/0!</v>
      </c>
    </row>
    <row r="15" spans="1:8" s="46" customFormat="1" ht="18.600000000000001" hidden="1" customHeight="1" x14ac:dyDescent="0.2">
      <c r="A15" s="43">
        <v>15011</v>
      </c>
      <c r="B15" s="39"/>
      <c r="C15" s="45">
        <v>4116</v>
      </c>
      <c r="D15" s="11" t="s">
        <v>548</v>
      </c>
      <c r="E15" s="53"/>
      <c r="F15" s="182"/>
      <c r="G15" s="112"/>
      <c r="H15" s="111" t="e">
        <f t="shared" si="0"/>
        <v>#DIV/0!</v>
      </c>
    </row>
    <row r="16" spans="1:8" s="46" customFormat="1" ht="18.600000000000001" hidden="1" customHeight="1" x14ac:dyDescent="0.2">
      <c r="A16" s="43"/>
      <c r="B16" s="39"/>
      <c r="C16" s="45"/>
      <c r="D16" s="11"/>
      <c r="E16" s="53"/>
      <c r="F16" s="182"/>
      <c r="G16" s="112"/>
      <c r="H16" s="111"/>
    </row>
    <row r="17" spans="1:8" s="46" customFormat="1" ht="15" hidden="1" customHeight="1" x14ac:dyDescent="0.2">
      <c r="A17" s="43">
        <v>15011</v>
      </c>
      <c r="B17" s="39"/>
      <c r="C17" s="45">
        <v>4116</v>
      </c>
      <c r="D17" s="11" t="s">
        <v>583</v>
      </c>
      <c r="E17" s="53"/>
      <c r="F17" s="182"/>
      <c r="G17" s="273"/>
      <c r="H17" s="272" t="e">
        <f t="shared" ref="H17:H50" si="1">(G17/F17)*100</f>
        <v>#DIV/0!</v>
      </c>
    </row>
    <row r="18" spans="1:8" s="46" customFormat="1" ht="18.600000000000001" customHeight="1" x14ac:dyDescent="0.2">
      <c r="A18" s="43">
        <v>221</v>
      </c>
      <c r="B18" s="39"/>
      <c r="C18" s="45">
        <v>4122</v>
      </c>
      <c r="D18" s="11" t="s">
        <v>531</v>
      </c>
      <c r="E18" s="53">
        <v>0</v>
      </c>
      <c r="F18" s="182">
        <v>70</v>
      </c>
      <c r="G18" s="273">
        <v>70</v>
      </c>
      <c r="H18" s="272">
        <f t="shared" si="1"/>
        <v>100</v>
      </c>
    </row>
    <row r="19" spans="1:8" s="2" customFormat="1" ht="18.600000000000001" hidden="1" customHeight="1" x14ac:dyDescent="0.2">
      <c r="A19" s="43">
        <v>90992</v>
      </c>
      <c r="B19" s="252"/>
      <c r="C19" s="45">
        <v>4213</v>
      </c>
      <c r="D19" s="31" t="s">
        <v>559</v>
      </c>
      <c r="E19" s="53"/>
      <c r="F19" s="182"/>
      <c r="G19" s="236"/>
      <c r="H19" s="272" t="e">
        <f t="shared" si="1"/>
        <v>#DIV/0!</v>
      </c>
    </row>
    <row r="20" spans="1:8" s="46" customFormat="1" ht="18.600000000000001" customHeight="1" x14ac:dyDescent="0.2">
      <c r="A20" s="43">
        <v>22504</v>
      </c>
      <c r="B20" s="39"/>
      <c r="C20" s="45">
        <v>4216</v>
      </c>
      <c r="D20" s="11" t="s">
        <v>657</v>
      </c>
      <c r="E20" s="53">
        <v>0</v>
      </c>
      <c r="F20" s="280">
        <v>8666.2000000000007</v>
      </c>
      <c r="G20" s="281">
        <v>8666.1</v>
      </c>
      <c r="H20" s="272">
        <f t="shared" si="1"/>
        <v>99.998846091712622</v>
      </c>
    </row>
    <row r="21" spans="1:8" s="46" customFormat="1" ht="18.600000000000001" hidden="1" customHeight="1" x14ac:dyDescent="0.2">
      <c r="A21" s="43">
        <v>15974</v>
      </c>
      <c r="B21" s="39"/>
      <c r="C21" s="45">
        <v>4216</v>
      </c>
      <c r="D21" s="11" t="s">
        <v>526</v>
      </c>
      <c r="E21" s="53"/>
      <c r="F21" s="182"/>
      <c r="G21" s="112"/>
      <c r="H21" s="111" t="e">
        <f t="shared" si="1"/>
        <v>#DIV/0!</v>
      </c>
    </row>
    <row r="22" spans="1:8" s="46" customFormat="1" ht="18.600000000000001" hidden="1" customHeight="1" x14ac:dyDescent="0.2">
      <c r="A22" s="43">
        <v>15974</v>
      </c>
      <c r="B22" s="39"/>
      <c r="C22" s="45">
        <v>4216</v>
      </c>
      <c r="D22" s="11" t="s">
        <v>548</v>
      </c>
      <c r="E22" s="53"/>
      <c r="F22" s="182"/>
      <c r="G22" s="112"/>
      <c r="H22" s="111" t="e">
        <f t="shared" si="1"/>
        <v>#DIV/0!</v>
      </c>
    </row>
    <row r="23" spans="1:8" s="46" customFormat="1" ht="18.600000000000001" hidden="1" customHeight="1" x14ac:dyDescent="0.2">
      <c r="A23" s="43">
        <v>22500</v>
      </c>
      <c r="B23" s="39"/>
      <c r="C23" s="45">
        <v>4216</v>
      </c>
      <c r="D23" s="11" t="s">
        <v>519</v>
      </c>
      <c r="E23" s="53"/>
      <c r="F23" s="182"/>
      <c r="G23" s="112"/>
      <c r="H23" s="111" t="e">
        <f t="shared" si="1"/>
        <v>#DIV/0!</v>
      </c>
    </row>
    <row r="24" spans="1:8" s="46" customFormat="1" ht="15" customHeight="1" x14ac:dyDescent="0.2">
      <c r="A24" s="43"/>
      <c r="B24" s="39">
        <v>1032</v>
      </c>
      <c r="C24" s="45">
        <v>2111</v>
      </c>
      <c r="D24" s="11" t="s">
        <v>473</v>
      </c>
      <c r="E24" s="53">
        <v>0</v>
      </c>
      <c r="F24" s="182">
        <v>0</v>
      </c>
      <c r="G24" s="112">
        <v>47.5</v>
      </c>
      <c r="H24" s="111" t="e">
        <f t="shared" si="1"/>
        <v>#DIV/0!</v>
      </c>
    </row>
    <row r="25" spans="1:8" s="46" customFormat="1" ht="15" customHeight="1" x14ac:dyDescent="0.2">
      <c r="A25" s="43"/>
      <c r="B25" s="39">
        <v>2122</v>
      </c>
      <c r="C25" s="45">
        <v>2310</v>
      </c>
      <c r="D25" s="11" t="s">
        <v>549</v>
      </c>
      <c r="E25" s="53">
        <v>0</v>
      </c>
      <c r="F25" s="182">
        <v>0</v>
      </c>
      <c r="G25" s="112">
        <v>84</v>
      </c>
      <c r="H25" s="111" t="e">
        <f t="shared" si="1"/>
        <v>#DIV/0!</v>
      </c>
    </row>
    <row r="26" spans="1:8" s="46" customFormat="1" ht="15" customHeight="1" x14ac:dyDescent="0.2">
      <c r="A26" s="40"/>
      <c r="B26" s="39">
        <v>2212</v>
      </c>
      <c r="C26" s="11">
        <v>2322</v>
      </c>
      <c r="D26" s="11" t="s">
        <v>635</v>
      </c>
      <c r="E26" s="53">
        <v>0</v>
      </c>
      <c r="F26" s="182">
        <v>0</v>
      </c>
      <c r="G26" s="273">
        <v>17.2</v>
      </c>
      <c r="H26" s="272" t="e">
        <f t="shared" si="1"/>
        <v>#DIV/0!</v>
      </c>
    </row>
    <row r="27" spans="1:8" s="46" customFormat="1" ht="15" customHeight="1" x14ac:dyDescent="0.2">
      <c r="A27" s="40"/>
      <c r="B27" s="39">
        <v>2212</v>
      </c>
      <c r="C27" s="11">
        <v>2324</v>
      </c>
      <c r="D27" s="11" t="s">
        <v>600</v>
      </c>
      <c r="E27" s="53">
        <v>0</v>
      </c>
      <c r="F27" s="182">
        <v>0</v>
      </c>
      <c r="G27" s="112">
        <v>129.19999999999999</v>
      </c>
      <c r="H27" s="111" t="e">
        <f t="shared" si="1"/>
        <v>#DIV/0!</v>
      </c>
    </row>
    <row r="28" spans="1:8" s="46" customFormat="1" ht="15" hidden="1" customHeight="1" x14ac:dyDescent="0.2">
      <c r="A28" s="40"/>
      <c r="B28" s="39">
        <v>2221</v>
      </c>
      <c r="C28" s="11">
        <v>2329</v>
      </c>
      <c r="D28" s="11" t="s">
        <v>425</v>
      </c>
      <c r="E28" s="53"/>
      <c r="F28" s="182"/>
      <c r="G28" s="112"/>
      <c r="H28" s="111" t="e">
        <f t="shared" si="1"/>
        <v>#DIV/0!</v>
      </c>
    </row>
    <row r="29" spans="1:8" s="46" customFormat="1" ht="15" hidden="1" customHeight="1" x14ac:dyDescent="0.2">
      <c r="A29" s="40"/>
      <c r="B29" s="39">
        <v>2219</v>
      </c>
      <c r="C29" s="11">
        <v>2322</v>
      </c>
      <c r="D29" s="11" t="s">
        <v>444</v>
      </c>
      <c r="E29" s="53"/>
      <c r="F29" s="182"/>
      <c r="G29" s="112"/>
      <c r="H29" s="111" t="e">
        <f t="shared" si="1"/>
        <v>#DIV/0!</v>
      </c>
    </row>
    <row r="30" spans="1:8" s="46" customFormat="1" ht="15" customHeight="1" x14ac:dyDescent="0.2">
      <c r="A30" s="40"/>
      <c r="B30" s="39">
        <v>2219</v>
      </c>
      <c r="C30" s="11">
        <v>2324</v>
      </c>
      <c r="D30" s="11" t="s">
        <v>560</v>
      </c>
      <c r="E30" s="53">
        <v>0</v>
      </c>
      <c r="F30" s="280">
        <v>0</v>
      </c>
      <c r="G30" s="281">
        <v>3.3</v>
      </c>
      <c r="H30" s="272" t="e">
        <f t="shared" si="1"/>
        <v>#DIV/0!</v>
      </c>
    </row>
    <row r="31" spans="1:8" s="46" customFormat="1" ht="17.100000000000001" hidden="1" customHeight="1" x14ac:dyDescent="0.2">
      <c r="A31" s="40"/>
      <c r="B31" s="39">
        <v>2219</v>
      </c>
      <c r="C31" s="11">
        <v>2329</v>
      </c>
      <c r="D31" s="29" t="s">
        <v>458</v>
      </c>
      <c r="E31" s="53"/>
      <c r="F31" s="182"/>
      <c r="G31" s="112"/>
      <c r="H31" s="111" t="e">
        <f t="shared" si="1"/>
        <v>#DIV/0!</v>
      </c>
    </row>
    <row r="32" spans="1:8" s="46" customFormat="1" ht="15" customHeight="1" x14ac:dyDescent="0.2">
      <c r="A32" s="40"/>
      <c r="B32" s="39">
        <v>2221</v>
      </c>
      <c r="C32" s="11">
        <v>2324</v>
      </c>
      <c r="D32" s="29" t="s">
        <v>550</v>
      </c>
      <c r="E32" s="53">
        <v>0</v>
      </c>
      <c r="F32" s="182">
        <v>0</v>
      </c>
      <c r="G32" s="112">
        <v>1</v>
      </c>
      <c r="H32" s="111" t="e">
        <f t="shared" si="1"/>
        <v>#DIV/0!</v>
      </c>
    </row>
    <row r="33" spans="1:8" s="46" customFormat="1" ht="15" hidden="1" customHeight="1" x14ac:dyDescent="0.2">
      <c r="A33" s="40"/>
      <c r="B33" s="39">
        <v>2221</v>
      </c>
      <c r="C33" s="11">
        <v>2329</v>
      </c>
      <c r="D33" s="29" t="s">
        <v>493</v>
      </c>
      <c r="E33" s="53"/>
      <c r="F33" s="182"/>
      <c r="G33" s="112"/>
      <c r="H33" s="111" t="e">
        <f t="shared" si="1"/>
        <v>#DIV/0!</v>
      </c>
    </row>
    <row r="34" spans="1:8" x14ac:dyDescent="0.2">
      <c r="A34" s="11"/>
      <c r="B34" s="11">
        <v>3613</v>
      </c>
      <c r="C34" s="11">
        <v>2111</v>
      </c>
      <c r="D34" s="11" t="s">
        <v>233</v>
      </c>
      <c r="E34" s="53">
        <v>0</v>
      </c>
      <c r="F34" s="280">
        <v>0</v>
      </c>
      <c r="G34" s="281">
        <v>-0.7</v>
      </c>
      <c r="H34" s="272" t="e">
        <f t="shared" si="1"/>
        <v>#DIV/0!</v>
      </c>
    </row>
    <row r="35" spans="1:8" s="46" customFormat="1" ht="15.6" customHeight="1" x14ac:dyDescent="0.2">
      <c r="A35" s="40"/>
      <c r="B35" s="39">
        <v>3631</v>
      </c>
      <c r="C35" s="11">
        <v>2322</v>
      </c>
      <c r="D35" s="11" t="s">
        <v>535</v>
      </c>
      <c r="E35" s="53">
        <v>0</v>
      </c>
      <c r="F35" s="182">
        <v>0</v>
      </c>
      <c r="G35" s="112">
        <v>19.899999999999999</v>
      </c>
      <c r="H35" s="111" t="e">
        <f t="shared" si="1"/>
        <v>#DIV/0!</v>
      </c>
    </row>
    <row r="36" spans="1:8" s="46" customFormat="1" ht="15" customHeight="1" x14ac:dyDescent="0.2">
      <c r="A36" s="40"/>
      <c r="B36" s="39">
        <v>3631</v>
      </c>
      <c r="C36" s="11">
        <v>2324</v>
      </c>
      <c r="D36" s="11" t="s">
        <v>330</v>
      </c>
      <c r="E36" s="53">
        <v>0</v>
      </c>
      <c r="F36" s="182">
        <v>0</v>
      </c>
      <c r="G36" s="112">
        <v>1647.6</v>
      </c>
      <c r="H36" s="111" t="e">
        <f t="shared" si="1"/>
        <v>#DIV/0!</v>
      </c>
    </row>
    <row r="37" spans="1:8" s="46" customFormat="1" ht="17.100000000000001" customHeight="1" x14ac:dyDescent="0.2">
      <c r="A37" s="40"/>
      <c r="B37" s="39">
        <v>3639</v>
      </c>
      <c r="C37" s="11">
        <v>2111</v>
      </c>
      <c r="D37" s="11" t="s">
        <v>408</v>
      </c>
      <c r="E37" s="53">
        <v>2523</v>
      </c>
      <c r="F37" s="182">
        <v>2523</v>
      </c>
      <c r="G37" s="112">
        <v>1070.4000000000001</v>
      </c>
      <c r="H37" s="111">
        <f t="shared" si="1"/>
        <v>42.425683709869205</v>
      </c>
    </row>
    <row r="38" spans="1:8" s="46" customFormat="1" ht="17.100000000000001" customHeight="1" x14ac:dyDescent="0.2">
      <c r="A38" s="40"/>
      <c r="B38" s="39">
        <v>3639</v>
      </c>
      <c r="C38" s="11">
        <v>2324</v>
      </c>
      <c r="D38" s="11" t="s">
        <v>601</v>
      </c>
      <c r="E38" s="53">
        <v>0</v>
      </c>
      <c r="F38" s="182">
        <v>0</v>
      </c>
      <c r="G38" s="112">
        <v>259.60000000000002</v>
      </c>
      <c r="H38" s="111" t="e">
        <f t="shared" si="1"/>
        <v>#DIV/0!</v>
      </c>
    </row>
    <row r="39" spans="1:8" s="46" customFormat="1" ht="18.95" hidden="1" customHeight="1" x14ac:dyDescent="0.2">
      <c r="A39" s="40"/>
      <c r="B39" s="39">
        <v>3639</v>
      </c>
      <c r="C39" s="11">
        <v>3111</v>
      </c>
      <c r="D39" s="11" t="s">
        <v>530</v>
      </c>
      <c r="E39" s="53"/>
      <c r="F39" s="182"/>
      <c r="G39" s="112"/>
      <c r="H39" s="111" t="e">
        <f t="shared" si="1"/>
        <v>#DIV/0!</v>
      </c>
    </row>
    <row r="40" spans="1:8" s="46" customFormat="1" ht="18.95" hidden="1" customHeight="1" x14ac:dyDescent="0.2">
      <c r="A40" s="40"/>
      <c r="B40" s="39">
        <v>3722</v>
      </c>
      <c r="C40" s="11">
        <v>2322</v>
      </c>
      <c r="D40" s="11" t="s">
        <v>625</v>
      </c>
      <c r="E40" s="53"/>
      <c r="F40" s="182"/>
      <c r="G40" s="273"/>
      <c r="H40" s="272" t="e">
        <f t="shared" si="1"/>
        <v>#DIV/0!</v>
      </c>
    </row>
    <row r="41" spans="1:8" s="46" customFormat="1" ht="16.7" hidden="1" customHeight="1" x14ac:dyDescent="0.2">
      <c r="A41" s="40"/>
      <c r="B41" s="39">
        <v>3722</v>
      </c>
      <c r="C41" s="11">
        <v>2111</v>
      </c>
      <c r="D41" s="11" t="s">
        <v>472</v>
      </c>
      <c r="E41" s="53"/>
      <c r="F41" s="182"/>
      <c r="G41" s="112"/>
      <c r="H41" s="111" t="e">
        <f t="shared" si="1"/>
        <v>#DIV/0!</v>
      </c>
    </row>
    <row r="42" spans="1:8" s="46" customFormat="1" ht="19.350000000000001" hidden="1" customHeight="1" x14ac:dyDescent="0.2">
      <c r="A42" s="40"/>
      <c r="B42" s="39">
        <v>3723</v>
      </c>
      <c r="C42" s="11">
        <v>2119</v>
      </c>
      <c r="D42" s="11" t="s">
        <v>459</v>
      </c>
      <c r="E42" s="53"/>
      <c r="F42" s="182"/>
      <c r="G42" s="112"/>
      <c r="H42" s="111" t="e">
        <f t="shared" si="1"/>
        <v>#DIV/0!</v>
      </c>
    </row>
    <row r="43" spans="1:8" s="46" customFormat="1" ht="19.350000000000001" hidden="1" customHeight="1" x14ac:dyDescent="0.2">
      <c r="A43" s="40"/>
      <c r="B43" s="39">
        <v>3725</v>
      </c>
      <c r="C43" s="11">
        <v>2111</v>
      </c>
      <c r="D43" s="11" t="s">
        <v>626</v>
      </c>
      <c r="E43" s="53"/>
      <c r="F43" s="182"/>
      <c r="G43" s="273"/>
      <c r="H43" s="272" t="e">
        <f t="shared" si="1"/>
        <v>#DIV/0!</v>
      </c>
    </row>
    <row r="44" spans="1:8" s="46" customFormat="1" ht="18.600000000000001" customHeight="1" x14ac:dyDescent="0.2">
      <c r="A44" s="40"/>
      <c r="B44" s="39">
        <v>3725</v>
      </c>
      <c r="C44" s="11">
        <v>2324</v>
      </c>
      <c r="D44" s="11" t="s">
        <v>602</v>
      </c>
      <c r="E44" s="53">
        <v>2270</v>
      </c>
      <c r="F44" s="182">
        <v>2270</v>
      </c>
      <c r="G44" s="112">
        <v>4663</v>
      </c>
      <c r="H44" s="111">
        <f t="shared" si="1"/>
        <v>205.41850220264317</v>
      </c>
    </row>
    <row r="45" spans="1:8" s="46" customFormat="1" ht="15" customHeight="1" x14ac:dyDescent="0.2">
      <c r="A45" s="262"/>
      <c r="B45" s="263">
        <v>3729</v>
      </c>
      <c r="C45" s="29">
        <v>2324</v>
      </c>
      <c r="D45" s="29" t="s">
        <v>636</v>
      </c>
      <c r="E45" s="53">
        <v>0</v>
      </c>
      <c r="F45" s="182">
        <v>0</v>
      </c>
      <c r="G45" s="273">
        <v>2.7</v>
      </c>
      <c r="H45" s="119" t="e">
        <f t="shared" si="1"/>
        <v>#DIV/0!</v>
      </c>
    </row>
    <row r="46" spans="1:8" s="46" customFormat="1" ht="15" hidden="1" customHeight="1" x14ac:dyDescent="0.2">
      <c r="A46" s="262"/>
      <c r="B46" s="263">
        <v>3745</v>
      </c>
      <c r="C46" s="29">
        <v>2111</v>
      </c>
      <c r="D46" s="29" t="s">
        <v>460</v>
      </c>
      <c r="E46" s="53"/>
      <c r="F46" s="182"/>
      <c r="G46" s="112"/>
      <c r="H46" s="119" t="e">
        <f t="shared" si="1"/>
        <v>#DIV/0!</v>
      </c>
    </row>
    <row r="47" spans="1:8" s="260" customFormat="1" ht="15" customHeight="1" x14ac:dyDescent="0.2">
      <c r="A47" s="39"/>
      <c r="B47" s="39">
        <v>3745</v>
      </c>
      <c r="C47" s="11">
        <v>2324</v>
      </c>
      <c r="D47" s="11" t="s">
        <v>603</v>
      </c>
      <c r="E47" s="53">
        <v>0</v>
      </c>
      <c r="F47" s="182">
        <v>0</v>
      </c>
      <c r="G47" s="112">
        <v>19.2</v>
      </c>
      <c r="H47" s="111" t="e">
        <f t="shared" si="1"/>
        <v>#DIV/0!</v>
      </c>
    </row>
    <row r="48" spans="1:8" s="260" customFormat="1" ht="15.6" hidden="1" customHeight="1" x14ac:dyDescent="0.2">
      <c r="A48" s="263"/>
      <c r="B48" s="263">
        <v>5279</v>
      </c>
      <c r="C48" s="29">
        <v>2111</v>
      </c>
      <c r="D48" s="29" t="s">
        <v>465</v>
      </c>
      <c r="E48" s="53"/>
      <c r="F48" s="182"/>
      <c r="G48" s="112"/>
      <c r="H48" s="111" t="e">
        <f t="shared" si="1"/>
        <v>#DIV/0!</v>
      </c>
    </row>
    <row r="49" spans="1:8" s="260" customFormat="1" ht="17.850000000000001" customHeight="1" thickBot="1" x14ac:dyDescent="0.25">
      <c r="A49" s="263"/>
      <c r="B49" s="263">
        <v>6409</v>
      </c>
      <c r="C49" s="29">
        <v>2328</v>
      </c>
      <c r="D49" s="29" t="s">
        <v>461</v>
      </c>
      <c r="E49" s="53">
        <v>0</v>
      </c>
      <c r="F49" s="182">
        <v>0</v>
      </c>
      <c r="G49" s="112">
        <v>0</v>
      </c>
      <c r="H49" s="119" t="e">
        <f t="shared" si="1"/>
        <v>#DIV/0!</v>
      </c>
    </row>
    <row r="50" spans="1:8" s="202" customFormat="1" ht="24.75" customHeight="1" thickTop="1" thickBot="1" x14ac:dyDescent="0.3">
      <c r="A50" s="211"/>
      <c r="B50" s="212"/>
      <c r="C50" s="212"/>
      <c r="D50" s="213" t="s">
        <v>343</v>
      </c>
      <c r="E50" s="87">
        <f>SUM(E8:E49)</f>
        <v>4793</v>
      </c>
      <c r="F50" s="185">
        <f>SUM(F8:F49)</f>
        <v>17833.300000000003</v>
      </c>
      <c r="G50" s="204">
        <f>SUM(G9:G49)</f>
        <v>20933.2</v>
      </c>
      <c r="H50" s="117">
        <f t="shared" si="1"/>
        <v>117.3826493133632</v>
      </c>
    </row>
    <row r="51" spans="1:8" s="46" customFormat="1" ht="15" customHeight="1" thickBot="1" x14ac:dyDescent="0.35">
      <c r="A51" s="47"/>
      <c r="B51" s="47"/>
      <c r="C51" s="47"/>
      <c r="D51" s="47"/>
      <c r="E51" s="189"/>
      <c r="F51" s="189"/>
      <c r="G51" s="202"/>
    </row>
    <row r="52" spans="1:8" s="46" customFormat="1" ht="15" customHeight="1" x14ac:dyDescent="0.25">
      <c r="A52" s="22" t="s">
        <v>14</v>
      </c>
      <c r="B52" s="22" t="s">
        <v>403</v>
      </c>
      <c r="C52" s="22" t="s">
        <v>404</v>
      </c>
      <c r="D52" s="21" t="s">
        <v>12</v>
      </c>
      <c r="E52" s="20" t="s">
        <v>11</v>
      </c>
      <c r="F52" s="20" t="s">
        <v>11</v>
      </c>
      <c r="G52" s="20" t="s">
        <v>0</v>
      </c>
      <c r="H52" s="113" t="s">
        <v>348</v>
      </c>
    </row>
    <row r="53" spans="1:8" s="46" customFormat="1" ht="15" customHeight="1" thickBot="1" x14ac:dyDescent="0.3">
      <c r="A53" s="19"/>
      <c r="B53" s="19"/>
      <c r="C53" s="19"/>
      <c r="D53" s="18"/>
      <c r="E53" s="190" t="s">
        <v>10</v>
      </c>
      <c r="F53" s="190" t="s">
        <v>9</v>
      </c>
      <c r="G53" s="218" t="s">
        <v>632</v>
      </c>
      <c r="H53" s="120" t="s">
        <v>349</v>
      </c>
    </row>
    <row r="54" spans="1:8" s="46" customFormat="1" ht="15" customHeight="1" thickTop="1" x14ac:dyDescent="0.3">
      <c r="A54" s="255">
        <v>20</v>
      </c>
      <c r="B54" s="116"/>
      <c r="C54" s="116"/>
      <c r="D54" s="255" t="s">
        <v>431</v>
      </c>
      <c r="E54" s="215"/>
      <c r="F54" s="193"/>
      <c r="G54" s="276"/>
      <c r="H54" s="256"/>
    </row>
    <row r="55" spans="1:8" s="46" customFormat="1" ht="15" customHeight="1" x14ac:dyDescent="0.3">
      <c r="A55" s="253"/>
      <c r="B55" s="253"/>
      <c r="C55" s="253"/>
      <c r="D55" s="253"/>
      <c r="E55" s="179"/>
      <c r="F55" s="182"/>
      <c r="G55" s="277"/>
      <c r="H55" s="254"/>
    </row>
    <row r="56" spans="1:8" ht="15" hidden="1" customHeight="1" x14ac:dyDescent="0.2">
      <c r="A56" s="11">
        <v>98033</v>
      </c>
      <c r="B56" s="11"/>
      <c r="C56" s="11">
        <v>4111</v>
      </c>
      <c r="D56" s="11" t="s">
        <v>508</v>
      </c>
      <c r="E56" s="53"/>
      <c r="F56" s="182"/>
      <c r="G56" s="112"/>
      <c r="H56" s="111" t="e">
        <f t="shared" ref="H56:H74" si="2">(G56/F56)*100</f>
        <v>#DIV/0!</v>
      </c>
    </row>
    <row r="57" spans="1:8" hidden="1" x14ac:dyDescent="0.2">
      <c r="A57" s="11">
        <v>13011</v>
      </c>
      <c r="B57" s="11"/>
      <c r="C57" s="11">
        <v>4116</v>
      </c>
      <c r="D57" s="11" t="s">
        <v>610</v>
      </c>
      <c r="E57" s="53"/>
      <c r="F57" s="182"/>
      <c r="G57" s="273"/>
      <c r="H57" s="272" t="e">
        <f t="shared" si="2"/>
        <v>#DIV/0!</v>
      </c>
    </row>
    <row r="58" spans="1:8" x14ac:dyDescent="0.2">
      <c r="A58" s="11">
        <v>13024</v>
      </c>
      <c r="B58" s="11"/>
      <c r="C58" s="11">
        <v>4116</v>
      </c>
      <c r="D58" s="11" t="s">
        <v>395</v>
      </c>
      <c r="E58" s="53">
        <v>0</v>
      </c>
      <c r="F58" s="182">
        <v>8565.7999999999993</v>
      </c>
      <c r="G58" s="112">
        <v>8565.7999999999993</v>
      </c>
      <c r="H58" s="111">
        <f t="shared" si="2"/>
        <v>100</v>
      </c>
    </row>
    <row r="59" spans="1:8" ht="14.1" customHeight="1" x14ac:dyDescent="0.2">
      <c r="A59" s="11">
        <v>13015</v>
      </c>
      <c r="B59" s="11"/>
      <c r="C59" s="11">
        <v>4116</v>
      </c>
      <c r="D59" s="11" t="s">
        <v>516</v>
      </c>
      <c r="E59" s="53">
        <v>0</v>
      </c>
      <c r="F59" s="182">
        <v>1842.2</v>
      </c>
      <c r="G59" s="112">
        <v>1842.2</v>
      </c>
      <c r="H59" s="111">
        <f t="shared" si="2"/>
        <v>100</v>
      </c>
    </row>
    <row r="60" spans="1:8" hidden="1" x14ac:dyDescent="0.2">
      <c r="A60" s="11">
        <v>13018</v>
      </c>
      <c r="B60" s="11"/>
      <c r="C60" s="11">
        <v>4116</v>
      </c>
      <c r="D60" s="11" t="s">
        <v>516</v>
      </c>
      <c r="E60" s="53"/>
      <c r="F60" s="182"/>
      <c r="G60" s="112"/>
      <c r="H60" s="111" t="e">
        <f t="shared" si="2"/>
        <v>#DIV/0!</v>
      </c>
    </row>
    <row r="61" spans="1:8" s="46" customFormat="1" ht="15" customHeight="1" x14ac:dyDescent="0.2">
      <c r="A61" s="40">
        <v>14007</v>
      </c>
      <c r="B61" s="39"/>
      <c r="C61" s="11">
        <v>4116</v>
      </c>
      <c r="D61" s="11" t="s">
        <v>474</v>
      </c>
      <c r="E61" s="53">
        <v>0</v>
      </c>
      <c r="F61" s="182">
        <v>1292</v>
      </c>
      <c r="G61" s="112">
        <v>1292</v>
      </c>
      <c r="H61" s="111">
        <f t="shared" si="2"/>
        <v>100</v>
      </c>
    </row>
    <row r="62" spans="1:8" s="46" customFormat="1" ht="15" hidden="1" customHeight="1" x14ac:dyDescent="0.2">
      <c r="A62" s="40">
        <v>13013</v>
      </c>
      <c r="B62" s="39"/>
      <c r="C62" s="11">
        <v>4116</v>
      </c>
      <c r="D62" s="11" t="s">
        <v>433</v>
      </c>
      <c r="E62" s="53"/>
      <c r="F62" s="182"/>
      <c r="G62" s="112"/>
      <c r="H62" s="111" t="e">
        <f t="shared" si="2"/>
        <v>#DIV/0!</v>
      </c>
    </row>
    <row r="63" spans="1:8" s="46" customFormat="1" ht="15" customHeight="1" x14ac:dyDescent="0.2">
      <c r="A63" s="40"/>
      <c r="B63" s="39"/>
      <c r="C63" s="11">
        <v>4121</v>
      </c>
      <c r="D63" s="11" t="s">
        <v>434</v>
      </c>
      <c r="E63" s="53">
        <v>34</v>
      </c>
      <c r="F63" s="182">
        <v>3457.4</v>
      </c>
      <c r="G63" s="112">
        <v>3457.4</v>
      </c>
      <c r="H63" s="111">
        <f t="shared" si="2"/>
        <v>100</v>
      </c>
    </row>
    <row r="64" spans="1:8" s="46" customFormat="1" ht="16.7" customHeight="1" x14ac:dyDescent="0.2">
      <c r="A64" s="40"/>
      <c r="B64" s="39"/>
      <c r="C64" s="11">
        <v>4122</v>
      </c>
      <c r="D64" s="11" t="s">
        <v>475</v>
      </c>
      <c r="E64" s="53">
        <v>0</v>
      </c>
      <c r="F64" s="182">
        <v>46</v>
      </c>
      <c r="G64" s="112">
        <v>46</v>
      </c>
      <c r="H64" s="111">
        <f t="shared" si="2"/>
        <v>100</v>
      </c>
    </row>
    <row r="65" spans="1:8" s="46" customFormat="1" ht="15" customHeight="1" x14ac:dyDescent="0.2">
      <c r="A65" s="40"/>
      <c r="B65" s="39">
        <v>3599</v>
      </c>
      <c r="C65" s="11">
        <v>2324</v>
      </c>
      <c r="D65" s="11" t="s">
        <v>604</v>
      </c>
      <c r="E65" s="53">
        <v>5</v>
      </c>
      <c r="F65" s="182">
        <v>5</v>
      </c>
      <c r="G65" s="112">
        <v>1.4</v>
      </c>
      <c r="H65" s="111">
        <f t="shared" si="2"/>
        <v>27.999999999999996</v>
      </c>
    </row>
    <row r="66" spans="1:8" s="46" customFormat="1" ht="16.350000000000001" hidden="1" customHeight="1" x14ac:dyDescent="0.2">
      <c r="A66" s="40"/>
      <c r="B66" s="39">
        <v>4171</v>
      </c>
      <c r="C66" s="11">
        <v>2229</v>
      </c>
      <c r="D66" s="11" t="s">
        <v>445</v>
      </c>
      <c r="E66" s="53"/>
      <c r="F66" s="182"/>
      <c r="G66" s="112"/>
      <c r="H66" s="111" t="e">
        <f t="shared" si="2"/>
        <v>#DIV/0!</v>
      </c>
    </row>
    <row r="67" spans="1:8" s="46" customFormat="1" ht="17.100000000000001" hidden="1" customHeight="1" x14ac:dyDescent="0.2">
      <c r="A67" s="40"/>
      <c r="B67" s="39">
        <v>4329</v>
      </c>
      <c r="C67" s="11">
        <v>2324</v>
      </c>
      <c r="D67" s="11" t="s">
        <v>494</v>
      </c>
      <c r="E67" s="53"/>
      <c r="F67" s="182"/>
      <c r="G67" s="112"/>
      <c r="H67" s="111" t="e">
        <f t="shared" si="2"/>
        <v>#DIV/0!</v>
      </c>
    </row>
    <row r="68" spans="1:8" s="46" customFormat="1" ht="15" customHeight="1" x14ac:dyDescent="0.2">
      <c r="A68" s="40"/>
      <c r="B68" s="39">
        <v>4379</v>
      </c>
      <c r="C68" s="11">
        <v>2212</v>
      </c>
      <c r="D68" s="11" t="s">
        <v>466</v>
      </c>
      <c r="E68" s="53">
        <v>0</v>
      </c>
      <c r="F68" s="182">
        <v>0</v>
      </c>
      <c r="G68" s="112">
        <v>1</v>
      </c>
      <c r="H68" s="111" t="e">
        <f t="shared" si="2"/>
        <v>#DIV/0!</v>
      </c>
    </row>
    <row r="69" spans="1:8" s="46" customFormat="1" ht="14.85" hidden="1" customHeight="1" x14ac:dyDescent="0.2">
      <c r="A69" s="40"/>
      <c r="B69" s="39">
        <v>4379</v>
      </c>
      <c r="C69" s="11">
        <v>2324</v>
      </c>
      <c r="D69" s="11" t="s">
        <v>536</v>
      </c>
      <c r="E69" s="53"/>
      <c r="F69" s="182"/>
      <c r="G69" s="112"/>
      <c r="H69" s="111" t="e">
        <f t="shared" si="2"/>
        <v>#DIV/0!</v>
      </c>
    </row>
    <row r="70" spans="1:8" s="46" customFormat="1" ht="14.85" hidden="1" customHeight="1" x14ac:dyDescent="0.2">
      <c r="A70" s="40"/>
      <c r="B70" s="39">
        <v>4399</v>
      </c>
      <c r="C70" s="11">
        <v>2321</v>
      </c>
      <c r="D70" s="11" t="s">
        <v>446</v>
      </c>
      <c r="E70" s="53"/>
      <c r="F70" s="182"/>
      <c r="G70" s="112"/>
      <c r="H70" s="111" t="e">
        <f t="shared" si="2"/>
        <v>#DIV/0!</v>
      </c>
    </row>
    <row r="71" spans="1:8" s="46" customFormat="1" ht="15" customHeight="1" x14ac:dyDescent="0.2">
      <c r="A71" s="40"/>
      <c r="B71" s="39">
        <v>6330</v>
      </c>
      <c r="C71" s="11">
        <v>4132</v>
      </c>
      <c r="D71" s="11" t="s">
        <v>447</v>
      </c>
      <c r="E71" s="53">
        <v>0</v>
      </c>
      <c r="F71" s="182">
        <v>0</v>
      </c>
      <c r="G71" s="112">
        <v>904</v>
      </c>
      <c r="H71" s="111" t="e">
        <f t="shared" si="2"/>
        <v>#DIV/0!</v>
      </c>
    </row>
    <row r="72" spans="1:8" s="46" customFormat="1" ht="15" customHeight="1" thickBot="1" x14ac:dyDescent="0.25">
      <c r="A72" s="40"/>
      <c r="B72" s="39">
        <v>6402</v>
      </c>
      <c r="C72" s="11">
        <v>2229</v>
      </c>
      <c r="D72" s="11" t="s">
        <v>489</v>
      </c>
      <c r="E72" s="53">
        <v>0</v>
      </c>
      <c r="F72" s="182">
        <v>0</v>
      </c>
      <c r="G72" s="112">
        <v>0.1</v>
      </c>
      <c r="H72" s="111" t="e">
        <f t="shared" si="2"/>
        <v>#DIV/0!</v>
      </c>
    </row>
    <row r="73" spans="1:8" s="46" customFormat="1" ht="17.850000000000001" hidden="1" customHeight="1" thickBot="1" x14ac:dyDescent="0.25">
      <c r="A73" s="40"/>
      <c r="B73" s="39">
        <v>6409</v>
      </c>
      <c r="C73" s="11">
        <v>2329</v>
      </c>
      <c r="D73" s="11" t="s">
        <v>537</v>
      </c>
      <c r="E73" s="53"/>
      <c r="F73" s="182"/>
      <c r="G73" s="112"/>
      <c r="H73" s="119" t="e">
        <f t="shared" si="2"/>
        <v>#DIV/0!</v>
      </c>
    </row>
    <row r="74" spans="1:8" s="202" customFormat="1" ht="24.75" customHeight="1" thickTop="1" thickBot="1" x14ac:dyDescent="0.3">
      <c r="A74" s="211"/>
      <c r="B74" s="212"/>
      <c r="C74" s="212"/>
      <c r="D74" s="213" t="s">
        <v>432</v>
      </c>
      <c r="E74" s="87">
        <f t="shared" ref="E74:G74" si="3">SUM(E54:E73)</f>
        <v>39</v>
      </c>
      <c r="F74" s="185">
        <f t="shared" si="3"/>
        <v>15208.4</v>
      </c>
      <c r="G74" s="204">
        <f t="shared" si="3"/>
        <v>16109.9</v>
      </c>
      <c r="H74" s="117">
        <f t="shared" si="2"/>
        <v>105.92764524867837</v>
      </c>
    </row>
    <row r="75" spans="1:8" s="46" customFormat="1" ht="15" customHeight="1" x14ac:dyDescent="0.3">
      <c r="A75" s="257"/>
      <c r="B75" s="257"/>
      <c r="C75" s="257"/>
      <c r="D75" s="257"/>
      <c r="E75" s="258"/>
      <c r="F75" s="258"/>
      <c r="G75" s="259"/>
      <c r="H75" s="260"/>
    </row>
    <row r="76" spans="1:8" ht="27.75" customHeight="1" thickBot="1" x14ac:dyDescent="0.3">
      <c r="A76" s="7"/>
      <c r="B76" s="7"/>
      <c r="C76" s="7"/>
      <c r="D76" s="8"/>
      <c r="E76" s="95"/>
      <c r="F76" s="95"/>
    </row>
    <row r="77" spans="1:8" ht="15.75" x14ac:dyDescent="0.25">
      <c r="A77" s="22" t="s">
        <v>14</v>
      </c>
      <c r="B77" s="22" t="s">
        <v>403</v>
      </c>
      <c r="C77" s="22" t="s">
        <v>404</v>
      </c>
      <c r="D77" s="21" t="s">
        <v>12</v>
      </c>
      <c r="E77" s="20" t="s">
        <v>11</v>
      </c>
      <c r="F77" s="20" t="s">
        <v>11</v>
      </c>
      <c r="G77" s="20" t="s">
        <v>0</v>
      </c>
      <c r="H77" s="113" t="s">
        <v>348</v>
      </c>
    </row>
    <row r="78" spans="1:8" ht="15.75" customHeight="1" thickBot="1" x14ac:dyDescent="0.3">
      <c r="A78" s="19"/>
      <c r="B78" s="19"/>
      <c r="C78" s="19"/>
      <c r="D78" s="18"/>
      <c r="E78" s="190" t="s">
        <v>10</v>
      </c>
      <c r="F78" s="192" t="s">
        <v>9</v>
      </c>
      <c r="G78" s="218" t="s">
        <v>632</v>
      </c>
      <c r="H78" s="114" t="s">
        <v>349</v>
      </c>
    </row>
    <row r="79" spans="1:8" ht="16.5" customHeight="1" thickTop="1" x14ac:dyDescent="0.25">
      <c r="A79" s="35">
        <v>30</v>
      </c>
      <c r="B79" s="27"/>
      <c r="C79" s="27"/>
      <c r="D79" s="26" t="s">
        <v>86</v>
      </c>
      <c r="E79" s="83"/>
      <c r="F79" s="193"/>
      <c r="G79" s="203"/>
      <c r="H79" s="115"/>
    </row>
    <row r="80" spans="1:8" ht="16.5" customHeight="1" x14ac:dyDescent="0.25">
      <c r="A80" s="35"/>
      <c r="B80" s="27"/>
      <c r="C80" s="27"/>
      <c r="D80" s="26"/>
      <c r="E80" s="52"/>
      <c r="F80" s="182"/>
      <c r="G80" s="203"/>
      <c r="H80" s="115"/>
    </row>
    <row r="81" spans="1:8" ht="15" hidden="1" customHeight="1" x14ac:dyDescent="0.25">
      <c r="A81" s="43"/>
      <c r="B81" s="27"/>
      <c r="C81" s="45">
        <v>4113</v>
      </c>
      <c r="D81" s="31" t="s">
        <v>335</v>
      </c>
      <c r="E81" s="53">
        <v>0</v>
      </c>
      <c r="F81" s="182">
        <v>0</v>
      </c>
      <c r="G81" s="112">
        <v>0</v>
      </c>
      <c r="H81" s="111" t="e">
        <f t="shared" ref="H81:H119" si="4">(G81/F81)*100</f>
        <v>#DIV/0!</v>
      </c>
    </row>
    <row r="82" spans="1:8" ht="15" hidden="1" customHeight="1" x14ac:dyDescent="0.2">
      <c r="A82" s="10"/>
      <c r="B82" s="11"/>
      <c r="C82" s="11">
        <v>1361</v>
      </c>
      <c r="D82" s="11" t="s">
        <v>28</v>
      </c>
      <c r="E82" s="53">
        <v>0</v>
      </c>
      <c r="F82" s="182">
        <v>0</v>
      </c>
      <c r="G82" s="112">
        <v>0</v>
      </c>
      <c r="H82" s="111" t="e">
        <f t="shared" si="4"/>
        <v>#DIV/0!</v>
      </c>
    </row>
    <row r="83" spans="1:8" ht="15" hidden="1" customHeight="1" x14ac:dyDescent="0.2">
      <c r="A83" s="10"/>
      <c r="B83" s="11"/>
      <c r="C83" s="11">
        <v>2460</v>
      </c>
      <c r="D83" s="11" t="s">
        <v>85</v>
      </c>
      <c r="E83" s="53">
        <v>0</v>
      </c>
      <c r="F83" s="182">
        <v>0</v>
      </c>
      <c r="G83" s="112">
        <v>0</v>
      </c>
      <c r="H83" s="111" t="e">
        <f t="shared" si="4"/>
        <v>#DIV/0!</v>
      </c>
    </row>
    <row r="84" spans="1:8" ht="15" customHeight="1" x14ac:dyDescent="0.2">
      <c r="A84" s="10">
        <v>98008</v>
      </c>
      <c r="B84" s="11"/>
      <c r="C84" s="11">
        <v>4111</v>
      </c>
      <c r="D84" s="11" t="s">
        <v>84</v>
      </c>
      <c r="E84" s="53">
        <v>0</v>
      </c>
      <c r="F84" s="182">
        <v>864.2</v>
      </c>
      <c r="G84" s="112">
        <v>864.2</v>
      </c>
      <c r="H84" s="111">
        <f t="shared" si="4"/>
        <v>100</v>
      </c>
    </row>
    <row r="85" spans="1:8" ht="15" hidden="1" customHeight="1" x14ac:dyDescent="0.2">
      <c r="A85" s="10">
        <v>98071</v>
      </c>
      <c r="B85" s="11"/>
      <c r="C85" s="11">
        <v>4111</v>
      </c>
      <c r="D85" s="11" t="s">
        <v>83</v>
      </c>
      <c r="E85" s="53"/>
      <c r="F85" s="182"/>
      <c r="G85" s="112"/>
      <c r="H85" s="111" t="e">
        <f t="shared" si="4"/>
        <v>#DIV/0!</v>
      </c>
    </row>
    <row r="86" spans="1:8" ht="15" hidden="1" customHeight="1" x14ac:dyDescent="0.2">
      <c r="A86" s="10">
        <v>98187</v>
      </c>
      <c r="B86" s="11"/>
      <c r="C86" s="11">
        <v>4111</v>
      </c>
      <c r="D86" s="11" t="s">
        <v>82</v>
      </c>
      <c r="E86" s="53"/>
      <c r="F86" s="182"/>
      <c r="G86" s="112"/>
      <c r="H86" s="111" t="e">
        <f t="shared" si="4"/>
        <v>#DIV/0!</v>
      </c>
    </row>
    <row r="87" spans="1:8" ht="15" hidden="1" customHeight="1" x14ac:dyDescent="0.2">
      <c r="A87" s="10">
        <v>98348</v>
      </c>
      <c r="B87" s="11"/>
      <c r="C87" s="11">
        <v>4111</v>
      </c>
      <c r="D87" s="11" t="s">
        <v>81</v>
      </c>
      <c r="E87" s="53"/>
      <c r="F87" s="182"/>
      <c r="G87" s="112"/>
      <c r="H87" s="111" t="e">
        <f t="shared" si="4"/>
        <v>#DIV/0!</v>
      </c>
    </row>
    <row r="88" spans="1:8" ht="15" hidden="1" customHeight="1" x14ac:dyDescent="0.2">
      <c r="A88" s="10">
        <v>98193</v>
      </c>
      <c r="B88" s="11"/>
      <c r="C88" s="11">
        <v>4111</v>
      </c>
      <c r="D88" s="11" t="s">
        <v>481</v>
      </c>
      <c r="E88" s="53"/>
      <c r="F88" s="182"/>
      <c r="G88" s="112"/>
      <c r="H88" s="111" t="e">
        <f t="shared" si="4"/>
        <v>#DIV/0!</v>
      </c>
    </row>
    <row r="89" spans="1:8" hidden="1" x14ac:dyDescent="0.2">
      <c r="A89" s="10"/>
      <c r="B89" s="11"/>
      <c r="C89" s="11">
        <v>2460</v>
      </c>
      <c r="D89" s="11" t="s">
        <v>286</v>
      </c>
      <c r="E89" s="53"/>
      <c r="F89" s="182"/>
      <c r="G89" s="112"/>
      <c r="H89" s="111" t="e">
        <f t="shared" si="4"/>
        <v>#DIV/0!</v>
      </c>
    </row>
    <row r="90" spans="1:8" hidden="1" x14ac:dyDescent="0.2">
      <c r="A90" s="10">
        <v>98008</v>
      </c>
      <c r="B90" s="11"/>
      <c r="C90" s="11">
        <v>4111</v>
      </c>
      <c r="D90" s="11" t="s">
        <v>287</v>
      </c>
      <c r="E90" s="53"/>
      <c r="F90" s="182"/>
      <c r="G90" s="112"/>
      <c r="H90" s="111" t="e">
        <f t="shared" si="4"/>
        <v>#DIV/0!</v>
      </c>
    </row>
    <row r="91" spans="1:8" ht="15" hidden="1" customHeight="1" x14ac:dyDescent="0.2">
      <c r="A91" s="10">
        <v>98071</v>
      </c>
      <c r="B91" s="11"/>
      <c r="C91" s="11">
        <v>4111</v>
      </c>
      <c r="D91" s="11" t="s">
        <v>290</v>
      </c>
      <c r="E91" s="53"/>
      <c r="F91" s="182"/>
      <c r="G91" s="112"/>
      <c r="H91" s="111" t="e">
        <f t="shared" si="4"/>
        <v>#DIV/0!</v>
      </c>
    </row>
    <row r="92" spans="1:8" ht="15" hidden="1" customHeight="1" x14ac:dyDescent="0.2">
      <c r="A92" s="11">
        <v>13011</v>
      </c>
      <c r="B92" s="11"/>
      <c r="C92" s="11">
        <v>4116</v>
      </c>
      <c r="D92" s="11" t="s">
        <v>80</v>
      </c>
      <c r="E92" s="53"/>
      <c r="F92" s="182"/>
      <c r="G92" s="112"/>
      <c r="H92" s="111" t="e">
        <f t="shared" si="4"/>
        <v>#DIV/0!</v>
      </c>
    </row>
    <row r="93" spans="1:8" ht="15" hidden="1" customHeight="1" x14ac:dyDescent="0.2">
      <c r="A93" s="10">
        <v>13015</v>
      </c>
      <c r="B93" s="11"/>
      <c r="C93" s="11">
        <v>4116</v>
      </c>
      <c r="D93" s="11" t="s">
        <v>79</v>
      </c>
      <c r="E93" s="53"/>
      <c r="F93" s="182"/>
      <c r="G93" s="112"/>
      <c r="H93" s="111" t="e">
        <f t="shared" si="4"/>
        <v>#DIV/0!</v>
      </c>
    </row>
    <row r="94" spans="1:8" ht="15" hidden="1" customHeight="1" x14ac:dyDescent="0.2">
      <c r="A94" s="10">
        <v>13015</v>
      </c>
      <c r="B94" s="11"/>
      <c r="C94" s="11">
        <v>4116</v>
      </c>
      <c r="D94" s="11" t="s">
        <v>79</v>
      </c>
      <c r="E94" s="53"/>
      <c r="F94" s="182"/>
      <c r="G94" s="112"/>
      <c r="H94" s="111" t="e">
        <f t="shared" si="4"/>
        <v>#DIV/0!</v>
      </c>
    </row>
    <row r="95" spans="1:8" ht="15" hidden="1" customHeight="1" x14ac:dyDescent="0.2">
      <c r="A95" s="10">
        <v>13101</v>
      </c>
      <c r="B95" s="11"/>
      <c r="C95" s="11">
        <v>4116</v>
      </c>
      <c r="D95" s="11" t="s">
        <v>78</v>
      </c>
      <c r="E95" s="53"/>
      <c r="F95" s="182"/>
      <c r="G95" s="112"/>
      <c r="H95" s="111" t="e">
        <f t="shared" si="4"/>
        <v>#DIV/0!</v>
      </c>
    </row>
    <row r="96" spans="1:8" hidden="1" x14ac:dyDescent="0.2">
      <c r="A96" s="10">
        <v>13013</v>
      </c>
      <c r="B96" s="11"/>
      <c r="C96" s="11">
        <v>4116</v>
      </c>
      <c r="D96" s="11" t="s">
        <v>467</v>
      </c>
      <c r="E96" s="53"/>
      <c r="F96" s="182"/>
      <c r="G96" s="112"/>
      <c r="H96" s="111" t="e">
        <f t="shared" si="4"/>
        <v>#DIV/0!</v>
      </c>
    </row>
    <row r="97" spans="1:8" hidden="1" x14ac:dyDescent="0.2">
      <c r="A97" s="10">
        <v>13101</v>
      </c>
      <c r="B97" s="11"/>
      <c r="C97" s="11">
        <v>4116</v>
      </c>
      <c r="D97" s="11" t="s">
        <v>435</v>
      </c>
      <c r="E97" s="53"/>
      <c r="F97" s="182"/>
      <c r="G97" s="112"/>
      <c r="H97" s="111" t="e">
        <f t="shared" si="4"/>
        <v>#DIV/0!</v>
      </c>
    </row>
    <row r="98" spans="1:8" hidden="1" x14ac:dyDescent="0.2">
      <c r="A98" s="10">
        <v>14004</v>
      </c>
      <c r="B98" s="11"/>
      <c r="C98" s="11">
        <v>4116</v>
      </c>
      <c r="D98" s="11" t="s">
        <v>554</v>
      </c>
      <c r="E98" s="53"/>
      <c r="F98" s="182"/>
      <c r="G98" s="112"/>
      <c r="H98" s="111" t="e">
        <f t="shared" si="4"/>
        <v>#DIV/0!</v>
      </c>
    </row>
    <row r="99" spans="1:8" hidden="1" x14ac:dyDescent="0.2">
      <c r="A99" s="10">
        <v>13013</v>
      </c>
      <c r="B99" s="11"/>
      <c r="C99" s="11">
        <v>4116</v>
      </c>
      <c r="D99" s="11" t="s">
        <v>462</v>
      </c>
      <c r="E99" s="53"/>
      <c r="F99" s="182"/>
      <c r="G99" s="112"/>
      <c r="H99" s="111" t="e">
        <f t="shared" si="4"/>
        <v>#DIV/0!</v>
      </c>
    </row>
    <row r="100" spans="1:8" hidden="1" x14ac:dyDescent="0.2">
      <c r="A100" s="10">
        <v>13013</v>
      </c>
      <c r="B100" s="11"/>
      <c r="C100" s="11">
        <v>4116</v>
      </c>
      <c r="D100" s="11" t="s">
        <v>372</v>
      </c>
      <c r="E100" s="53"/>
      <c r="F100" s="182"/>
      <c r="G100" s="112"/>
      <c r="H100" s="111" t="e">
        <f t="shared" si="4"/>
        <v>#DIV/0!</v>
      </c>
    </row>
    <row r="101" spans="1:8" hidden="1" x14ac:dyDescent="0.2">
      <c r="A101" s="10">
        <v>14004</v>
      </c>
      <c r="B101" s="11"/>
      <c r="C101" s="11">
        <v>4116</v>
      </c>
      <c r="D101" s="11" t="s">
        <v>422</v>
      </c>
      <c r="E101" s="53"/>
      <c r="F101" s="182"/>
      <c r="G101" s="112"/>
      <c r="H101" s="111" t="e">
        <f t="shared" si="4"/>
        <v>#DIV/0!</v>
      </c>
    </row>
    <row r="102" spans="1:8" hidden="1" x14ac:dyDescent="0.2">
      <c r="A102" s="10">
        <v>14007</v>
      </c>
      <c r="B102" s="11"/>
      <c r="C102" s="11">
        <v>4116</v>
      </c>
      <c r="D102" s="11" t="s">
        <v>618</v>
      </c>
      <c r="E102" s="53"/>
      <c r="F102" s="182"/>
      <c r="G102" s="273"/>
      <c r="H102" s="272" t="e">
        <f t="shared" si="4"/>
        <v>#DIV/0!</v>
      </c>
    </row>
    <row r="103" spans="1:8" ht="15" hidden="1" customHeight="1" x14ac:dyDescent="0.2">
      <c r="A103" s="11"/>
      <c r="B103" s="11"/>
      <c r="C103" s="11">
        <v>4116</v>
      </c>
      <c r="D103" s="11" t="s">
        <v>200</v>
      </c>
      <c r="E103" s="53"/>
      <c r="F103" s="182"/>
      <c r="G103" s="112"/>
      <c r="H103" s="111" t="e">
        <f t="shared" si="4"/>
        <v>#DIV/0!</v>
      </c>
    </row>
    <row r="104" spans="1:8" ht="15" hidden="1" customHeight="1" x14ac:dyDescent="0.2">
      <c r="A104" s="11"/>
      <c r="B104" s="11"/>
      <c r="C104" s="11">
        <v>4116</v>
      </c>
      <c r="D104" s="11" t="s">
        <v>200</v>
      </c>
      <c r="E104" s="53"/>
      <c r="F104" s="182"/>
      <c r="G104" s="112"/>
      <c r="H104" s="111" t="e">
        <f t="shared" si="4"/>
        <v>#DIV/0!</v>
      </c>
    </row>
    <row r="105" spans="1:8" ht="15" hidden="1" customHeight="1" x14ac:dyDescent="0.2">
      <c r="A105" s="11"/>
      <c r="B105" s="11"/>
      <c r="C105" s="11">
        <v>4116</v>
      </c>
      <c r="D105" s="11" t="s">
        <v>201</v>
      </c>
      <c r="E105" s="53"/>
      <c r="F105" s="182"/>
      <c r="G105" s="112"/>
      <c r="H105" s="111" t="e">
        <f t="shared" si="4"/>
        <v>#DIV/0!</v>
      </c>
    </row>
    <row r="106" spans="1:8" ht="15" hidden="1" customHeight="1" x14ac:dyDescent="0.2">
      <c r="A106" s="10"/>
      <c r="B106" s="11"/>
      <c r="C106" s="11">
        <v>4132</v>
      </c>
      <c r="D106" s="11" t="s">
        <v>77</v>
      </c>
      <c r="E106" s="53"/>
      <c r="F106" s="182"/>
      <c r="G106" s="112"/>
      <c r="H106" s="111" t="e">
        <f t="shared" si="4"/>
        <v>#DIV/0!</v>
      </c>
    </row>
    <row r="107" spans="1:8" ht="15" hidden="1" customHeight="1" x14ac:dyDescent="0.2">
      <c r="A107" s="10">
        <v>379</v>
      </c>
      <c r="B107" s="11"/>
      <c r="C107" s="11">
        <v>4122</v>
      </c>
      <c r="D107" s="11" t="s">
        <v>538</v>
      </c>
      <c r="E107" s="53"/>
      <c r="F107" s="182"/>
      <c r="G107" s="112"/>
      <c r="H107" s="111" t="e">
        <f t="shared" si="4"/>
        <v>#DIV/0!</v>
      </c>
    </row>
    <row r="108" spans="1:8" hidden="1" x14ac:dyDescent="0.2">
      <c r="A108" s="10">
        <v>521</v>
      </c>
      <c r="B108" s="11"/>
      <c r="C108" s="11">
        <v>4122</v>
      </c>
      <c r="D108" s="11" t="s">
        <v>551</v>
      </c>
      <c r="E108" s="53"/>
      <c r="F108" s="182"/>
      <c r="G108" s="112"/>
      <c r="H108" s="111" t="e">
        <f t="shared" si="4"/>
        <v>#DIV/0!</v>
      </c>
    </row>
    <row r="109" spans="1:8" x14ac:dyDescent="0.2">
      <c r="A109" s="10">
        <v>215</v>
      </c>
      <c r="B109" s="11"/>
      <c r="C109" s="11">
        <v>4122</v>
      </c>
      <c r="D109" s="11" t="s">
        <v>681</v>
      </c>
      <c r="E109" s="53">
        <v>0</v>
      </c>
      <c r="F109" s="280">
        <v>220</v>
      </c>
      <c r="G109" s="281">
        <v>220</v>
      </c>
      <c r="H109" s="272">
        <f t="shared" si="4"/>
        <v>100</v>
      </c>
    </row>
    <row r="110" spans="1:8" hidden="1" x14ac:dyDescent="0.2">
      <c r="A110" s="10">
        <v>98032</v>
      </c>
      <c r="B110" s="11"/>
      <c r="C110" s="11">
        <v>4122</v>
      </c>
      <c r="D110" s="11" t="s">
        <v>552</v>
      </c>
      <c r="E110" s="53"/>
      <c r="F110" s="182"/>
      <c r="G110" s="112"/>
      <c r="H110" s="111" t="e">
        <f t="shared" si="4"/>
        <v>#DIV/0!</v>
      </c>
    </row>
    <row r="111" spans="1:8" ht="15" customHeight="1" x14ac:dyDescent="0.2">
      <c r="A111" s="10">
        <v>551</v>
      </c>
      <c r="B111" s="11"/>
      <c r="C111" s="11">
        <v>4122</v>
      </c>
      <c r="D111" s="11" t="s">
        <v>520</v>
      </c>
      <c r="E111" s="53">
        <v>0</v>
      </c>
      <c r="F111" s="182">
        <v>128</v>
      </c>
      <c r="G111" s="112">
        <v>128</v>
      </c>
      <c r="H111" s="111">
        <f t="shared" si="4"/>
        <v>100</v>
      </c>
    </row>
    <row r="112" spans="1:8" ht="15" hidden="1" customHeight="1" x14ac:dyDescent="0.2">
      <c r="A112" s="34"/>
      <c r="B112" s="28"/>
      <c r="C112" s="28">
        <v>4216</v>
      </c>
      <c r="D112" s="28" t="s">
        <v>76</v>
      </c>
      <c r="E112" s="53"/>
      <c r="F112" s="182"/>
      <c r="G112" s="112"/>
      <c r="H112" s="111" t="e">
        <f t="shared" si="4"/>
        <v>#DIV/0!</v>
      </c>
    </row>
    <row r="113" spans="1:8" ht="15" hidden="1" customHeight="1" x14ac:dyDescent="0.2">
      <c r="A113" s="11"/>
      <c r="B113" s="11"/>
      <c r="C113" s="11">
        <v>4216</v>
      </c>
      <c r="D113" s="11" t="s">
        <v>75</v>
      </c>
      <c r="E113" s="53"/>
      <c r="F113" s="182"/>
      <c r="G113" s="112"/>
      <c r="H113" s="111" t="e">
        <f t="shared" si="4"/>
        <v>#DIV/0!</v>
      </c>
    </row>
    <row r="114" spans="1:8" ht="15" hidden="1" customHeight="1" x14ac:dyDescent="0.2">
      <c r="A114" s="11"/>
      <c r="B114" s="11"/>
      <c r="C114" s="11">
        <v>4152</v>
      </c>
      <c r="D114" s="28" t="s">
        <v>88</v>
      </c>
      <c r="E114" s="53"/>
      <c r="F114" s="182"/>
      <c r="G114" s="112"/>
      <c r="H114" s="111" t="e">
        <f t="shared" si="4"/>
        <v>#DIV/0!</v>
      </c>
    </row>
    <row r="115" spans="1:8" ht="15" customHeight="1" x14ac:dyDescent="0.2">
      <c r="A115" s="10">
        <v>551</v>
      </c>
      <c r="B115" s="11"/>
      <c r="C115" s="11">
        <v>4222</v>
      </c>
      <c r="D115" s="11" t="s">
        <v>666</v>
      </c>
      <c r="E115" s="53">
        <v>0</v>
      </c>
      <c r="F115" s="182">
        <v>28</v>
      </c>
      <c r="G115" s="112">
        <v>28</v>
      </c>
      <c r="H115" s="111">
        <f t="shared" si="4"/>
        <v>100</v>
      </c>
    </row>
    <row r="116" spans="1:8" ht="15" hidden="1" customHeight="1" x14ac:dyDescent="0.2">
      <c r="A116" s="10"/>
      <c r="B116" s="11">
        <v>3341</v>
      </c>
      <c r="C116" s="11">
        <v>2111</v>
      </c>
      <c r="D116" s="11" t="s">
        <v>74</v>
      </c>
      <c r="E116" s="53"/>
      <c r="F116" s="182"/>
      <c r="G116" s="112"/>
      <c r="H116" s="111" t="e">
        <f t="shared" si="4"/>
        <v>#DIV/0!</v>
      </c>
    </row>
    <row r="117" spans="1:8" ht="15.75" hidden="1" x14ac:dyDescent="0.25">
      <c r="A117" s="43">
        <v>359</v>
      </c>
      <c r="B117" s="27"/>
      <c r="C117" s="45">
        <v>4122</v>
      </c>
      <c r="D117" s="31" t="s">
        <v>325</v>
      </c>
      <c r="E117" s="53"/>
      <c r="F117" s="182"/>
      <c r="G117" s="112"/>
      <c r="H117" s="111" t="e">
        <f t="shared" si="4"/>
        <v>#DIV/0!</v>
      </c>
    </row>
    <row r="118" spans="1:8" ht="15.75" hidden="1" x14ac:dyDescent="0.25">
      <c r="A118" s="43"/>
      <c r="B118" s="27"/>
      <c r="C118" s="45">
        <v>4122</v>
      </c>
      <c r="D118" s="31" t="s">
        <v>324</v>
      </c>
      <c r="E118" s="53"/>
      <c r="F118" s="182"/>
      <c r="G118" s="112"/>
      <c r="H118" s="111" t="e">
        <f t="shared" si="4"/>
        <v>#DIV/0!</v>
      </c>
    </row>
    <row r="119" spans="1:8" ht="15.75" hidden="1" x14ac:dyDescent="0.25">
      <c r="A119" s="43">
        <v>379</v>
      </c>
      <c r="B119" s="27"/>
      <c r="C119" s="45">
        <v>4122</v>
      </c>
      <c r="D119" s="31" t="s">
        <v>326</v>
      </c>
      <c r="E119" s="53"/>
      <c r="F119" s="182"/>
      <c r="G119" s="112"/>
      <c r="H119" s="111" t="e">
        <f t="shared" si="4"/>
        <v>#DIV/0!</v>
      </c>
    </row>
    <row r="120" spans="1:8" ht="15.75" hidden="1" x14ac:dyDescent="0.25">
      <c r="A120" s="251"/>
      <c r="B120" s="15"/>
      <c r="C120" s="45"/>
      <c r="D120" s="31"/>
      <c r="E120" s="53"/>
      <c r="F120" s="182"/>
      <c r="G120" s="112"/>
      <c r="H120" s="111"/>
    </row>
    <row r="121" spans="1:8" hidden="1" x14ac:dyDescent="0.2">
      <c r="A121" s="42"/>
      <c r="B121" s="41">
        <v>3699</v>
      </c>
      <c r="C121" s="39">
        <v>2111</v>
      </c>
      <c r="D121" s="38" t="s">
        <v>329</v>
      </c>
      <c r="E121" s="53"/>
      <c r="F121" s="182"/>
      <c r="G121" s="112"/>
      <c r="H121" s="111" t="e">
        <f t="shared" ref="H121:H159" si="5">(G121/F121)*100</f>
        <v>#DIV/0!</v>
      </c>
    </row>
    <row r="122" spans="1:8" hidden="1" x14ac:dyDescent="0.2">
      <c r="A122" s="10">
        <v>521</v>
      </c>
      <c r="B122" s="11"/>
      <c r="C122" s="11">
        <v>4222</v>
      </c>
      <c r="D122" s="11" t="s">
        <v>553</v>
      </c>
      <c r="E122" s="53"/>
      <c r="F122" s="182"/>
      <c r="G122" s="112"/>
      <c r="H122" s="111" t="e">
        <f t="shared" si="5"/>
        <v>#DIV/0!</v>
      </c>
    </row>
    <row r="123" spans="1:8" x14ac:dyDescent="0.2">
      <c r="A123" s="10"/>
      <c r="B123" s="11">
        <v>3349</v>
      </c>
      <c r="C123" s="11">
        <v>2111</v>
      </c>
      <c r="D123" s="11" t="s">
        <v>202</v>
      </c>
      <c r="E123" s="53">
        <v>900</v>
      </c>
      <c r="F123" s="182">
        <v>900</v>
      </c>
      <c r="G123" s="112">
        <v>752.8</v>
      </c>
      <c r="H123" s="111">
        <f t="shared" si="5"/>
        <v>83.644444444444446</v>
      </c>
    </row>
    <row r="124" spans="1:8" hidden="1" x14ac:dyDescent="0.2">
      <c r="A124" s="10"/>
      <c r="B124" s="11">
        <v>3639</v>
      </c>
      <c r="C124" s="11">
        <v>2131</v>
      </c>
      <c r="D124" s="11" t="s">
        <v>611</v>
      </c>
      <c r="E124" s="53"/>
      <c r="F124" s="182"/>
      <c r="G124" s="273"/>
      <c r="H124" s="272" t="e">
        <f t="shared" si="5"/>
        <v>#DIV/0!</v>
      </c>
    </row>
    <row r="125" spans="1:8" ht="15" hidden="1" customHeight="1" x14ac:dyDescent="0.2">
      <c r="A125" s="10"/>
      <c r="B125" s="11">
        <v>3699</v>
      </c>
      <c r="C125" s="11">
        <v>2111</v>
      </c>
      <c r="D125" s="11" t="s">
        <v>405</v>
      </c>
      <c r="E125" s="53"/>
      <c r="F125" s="182"/>
      <c r="G125" s="112"/>
      <c r="H125" s="111" t="e">
        <f t="shared" si="5"/>
        <v>#DIV/0!</v>
      </c>
    </row>
    <row r="126" spans="1:8" ht="15" hidden="1" customHeight="1" x14ac:dyDescent="0.2">
      <c r="A126" s="10"/>
      <c r="B126" s="11">
        <v>3699</v>
      </c>
      <c r="C126" s="11">
        <v>3121</v>
      </c>
      <c r="D126" s="11" t="s">
        <v>509</v>
      </c>
      <c r="E126" s="53"/>
      <c r="F126" s="182"/>
      <c r="G126" s="112"/>
      <c r="H126" s="111" t="e">
        <f t="shared" si="5"/>
        <v>#DIV/0!</v>
      </c>
    </row>
    <row r="127" spans="1:8" ht="15" customHeight="1" x14ac:dyDescent="0.2">
      <c r="A127" s="10"/>
      <c r="B127" s="11">
        <v>3900</v>
      </c>
      <c r="C127" s="11">
        <v>2321</v>
      </c>
      <c r="D127" s="11" t="s">
        <v>589</v>
      </c>
      <c r="E127" s="53">
        <v>0</v>
      </c>
      <c r="F127" s="182">
        <v>15</v>
      </c>
      <c r="G127" s="273">
        <v>15</v>
      </c>
      <c r="H127" s="272">
        <f t="shared" si="5"/>
        <v>100</v>
      </c>
    </row>
    <row r="128" spans="1:8" ht="15" hidden="1" customHeight="1" x14ac:dyDescent="0.2">
      <c r="A128" s="10"/>
      <c r="B128" s="11">
        <v>5512</v>
      </c>
      <c r="C128" s="11">
        <v>2111</v>
      </c>
      <c r="D128" s="11" t="s">
        <v>73</v>
      </c>
      <c r="E128" s="53"/>
      <c r="F128" s="182"/>
      <c r="G128" s="112"/>
      <c r="H128" s="111" t="e">
        <f t="shared" si="5"/>
        <v>#DIV/0!</v>
      </c>
    </row>
    <row r="129" spans="1:8" ht="15" customHeight="1" x14ac:dyDescent="0.2">
      <c r="A129" s="10"/>
      <c r="B129" s="11">
        <v>5512</v>
      </c>
      <c r="C129" s="11">
        <v>2322</v>
      </c>
      <c r="D129" s="11" t="s">
        <v>670</v>
      </c>
      <c r="E129" s="53">
        <v>0</v>
      </c>
      <c r="F129" s="182">
        <v>0</v>
      </c>
      <c r="G129" s="112">
        <v>11.2</v>
      </c>
      <c r="H129" s="111" t="e">
        <f t="shared" si="5"/>
        <v>#DIV/0!</v>
      </c>
    </row>
    <row r="130" spans="1:8" ht="15" hidden="1" customHeight="1" x14ac:dyDescent="0.2">
      <c r="A130" s="10"/>
      <c r="B130" s="11">
        <v>5512</v>
      </c>
      <c r="C130" s="11">
        <v>2324</v>
      </c>
      <c r="D130" s="11" t="s">
        <v>203</v>
      </c>
      <c r="E130" s="53"/>
      <c r="F130" s="182"/>
      <c r="G130" s="112"/>
      <c r="H130" s="111" t="e">
        <f t="shared" si="5"/>
        <v>#DIV/0!</v>
      </c>
    </row>
    <row r="131" spans="1:8" ht="15" hidden="1" customHeight="1" x14ac:dyDescent="0.2">
      <c r="A131" s="10"/>
      <c r="B131" s="11">
        <v>5512</v>
      </c>
      <c r="C131" s="11">
        <v>3113</v>
      </c>
      <c r="D131" s="11" t="s">
        <v>204</v>
      </c>
      <c r="E131" s="53"/>
      <c r="F131" s="182"/>
      <c r="G131" s="112"/>
      <c r="H131" s="111" t="e">
        <f t="shared" si="5"/>
        <v>#DIV/0!</v>
      </c>
    </row>
    <row r="132" spans="1:8" ht="15" hidden="1" customHeight="1" x14ac:dyDescent="0.2">
      <c r="A132" s="10"/>
      <c r="B132" s="11">
        <v>5512</v>
      </c>
      <c r="C132" s="11">
        <v>3122</v>
      </c>
      <c r="D132" s="11" t="s">
        <v>71</v>
      </c>
      <c r="E132" s="53"/>
      <c r="F132" s="182"/>
      <c r="G132" s="112"/>
      <c r="H132" s="111" t="e">
        <f t="shared" si="5"/>
        <v>#DIV/0!</v>
      </c>
    </row>
    <row r="133" spans="1:8" hidden="1" x14ac:dyDescent="0.2">
      <c r="A133" s="40"/>
      <c r="B133" s="39">
        <v>3599</v>
      </c>
      <c r="C133" s="11">
        <v>2321</v>
      </c>
      <c r="D133" s="11" t="s">
        <v>331</v>
      </c>
      <c r="E133" s="53"/>
      <c r="F133" s="182"/>
      <c r="G133" s="112"/>
      <c r="H133" s="111" t="e">
        <f t="shared" si="5"/>
        <v>#DIV/0!</v>
      </c>
    </row>
    <row r="134" spans="1:8" hidden="1" x14ac:dyDescent="0.2">
      <c r="A134" s="40"/>
      <c r="B134" s="39">
        <v>3349</v>
      </c>
      <c r="C134" s="11">
        <v>2111</v>
      </c>
      <c r="D134" s="11" t="s">
        <v>448</v>
      </c>
      <c r="E134" s="53"/>
      <c r="F134" s="182"/>
      <c r="G134" s="112"/>
      <c r="H134" s="111" t="e">
        <f t="shared" si="5"/>
        <v>#DIV/0!</v>
      </c>
    </row>
    <row r="135" spans="1:8" ht="15" hidden="1" customHeight="1" x14ac:dyDescent="0.2">
      <c r="A135" s="10"/>
      <c r="B135" s="11">
        <v>3900</v>
      </c>
      <c r="C135" s="11">
        <v>2329</v>
      </c>
      <c r="D135" s="11" t="s">
        <v>469</v>
      </c>
      <c r="E135" s="53"/>
      <c r="F135" s="182"/>
      <c r="G135" s="112"/>
      <c r="H135" s="111" t="e">
        <f t="shared" si="5"/>
        <v>#DIV/0!</v>
      </c>
    </row>
    <row r="136" spans="1:8" hidden="1" x14ac:dyDescent="0.2">
      <c r="A136" s="10"/>
      <c r="B136" s="11">
        <v>5272</v>
      </c>
      <c r="C136" s="11">
        <v>2212</v>
      </c>
      <c r="D136" s="11" t="s">
        <v>505</v>
      </c>
      <c r="E136" s="53"/>
      <c r="F136" s="182"/>
      <c r="G136" s="112"/>
      <c r="H136" s="111" t="e">
        <f t="shared" si="5"/>
        <v>#DIV/0!</v>
      </c>
    </row>
    <row r="137" spans="1:8" ht="15" hidden="1" customHeight="1" x14ac:dyDescent="0.2">
      <c r="A137" s="10">
        <v>211</v>
      </c>
      <c r="B137" s="11">
        <v>5512</v>
      </c>
      <c r="C137" s="11">
        <v>2321</v>
      </c>
      <c r="D137" s="11" t="s">
        <v>539</v>
      </c>
      <c r="E137" s="53"/>
      <c r="F137" s="182"/>
      <c r="G137" s="112"/>
      <c r="H137" s="111" t="e">
        <f t="shared" si="5"/>
        <v>#DIV/0!</v>
      </c>
    </row>
    <row r="138" spans="1:8" ht="15" hidden="1" customHeight="1" x14ac:dyDescent="0.2">
      <c r="A138" s="10">
        <v>211</v>
      </c>
      <c r="B138" s="11">
        <v>5512</v>
      </c>
      <c r="C138" s="11">
        <v>2322</v>
      </c>
      <c r="D138" s="11" t="s">
        <v>72</v>
      </c>
      <c r="E138" s="53"/>
      <c r="F138" s="182"/>
      <c r="G138" s="112"/>
      <c r="H138" s="111" t="e">
        <f t="shared" si="5"/>
        <v>#DIV/0!</v>
      </c>
    </row>
    <row r="139" spans="1:8" ht="17.25" customHeight="1" x14ac:dyDescent="0.2">
      <c r="A139" s="10"/>
      <c r="B139" s="11">
        <v>5512</v>
      </c>
      <c r="C139" s="11">
        <v>3113</v>
      </c>
      <c r="D139" s="11" t="s">
        <v>545</v>
      </c>
      <c r="E139" s="53">
        <v>3000</v>
      </c>
      <c r="F139" s="182">
        <v>3000</v>
      </c>
      <c r="G139" s="112">
        <v>0</v>
      </c>
      <c r="H139" s="111">
        <f t="shared" si="5"/>
        <v>0</v>
      </c>
    </row>
    <row r="140" spans="1:8" x14ac:dyDescent="0.2">
      <c r="A140" s="10"/>
      <c r="B140" s="11">
        <v>6171</v>
      </c>
      <c r="C140" s="11">
        <v>2111</v>
      </c>
      <c r="D140" s="11" t="s">
        <v>450</v>
      </c>
      <c r="E140" s="53">
        <v>150</v>
      </c>
      <c r="F140" s="182">
        <v>150</v>
      </c>
      <c r="G140" s="112">
        <v>320.10000000000002</v>
      </c>
      <c r="H140" s="111">
        <f t="shared" si="5"/>
        <v>213.40000000000003</v>
      </c>
    </row>
    <row r="141" spans="1:8" ht="15" hidden="1" customHeight="1" x14ac:dyDescent="0.2">
      <c r="A141" s="10"/>
      <c r="B141" s="11">
        <v>6171</v>
      </c>
      <c r="C141" s="11">
        <v>2131</v>
      </c>
      <c r="D141" s="11" t="s">
        <v>449</v>
      </c>
      <c r="E141" s="53"/>
      <c r="F141" s="182"/>
      <c r="G141" s="112"/>
      <c r="H141" s="111" t="e">
        <f t="shared" si="5"/>
        <v>#DIV/0!</v>
      </c>
    </row>
    <row r="142" spans="1:8" x14ac:dyDescent="0.2">
      <c r="A142" s="10"/>
      <c r="B142" s="11">
        <v>6171</v>
      </c>
      <c r="C142" s="11">
        <v>2132</v>
      </c>
      <c r="D142" s="11" t="s">
        <v>451</v>
      </c>
      <c r="E142" s="53">
        <v>88</v>
      </c>
      <c r="F142" s="182">
        <v>88</v>
      </c>
      <c r="G142" s="112">
        <v>87.1</v>
      </c>
      <c r="H142" s="111">
        <f t="shared" si="5"/>
        <v>98.97727272727272</v>
      </c>
    </row>
    <row r="143" spans="1:8" ht="15" hidden="1" customHeight="1" x14ac:dyDescent="0.2">
      <c r="A143" s="10"/>
      <c r="B143" s="11">
        <v>6171</v>
      </c>
      <c r="C143" s="11">
        <v>2212</v>
      </c>
      <c r="D143" s="11" t="s">
        <v>205</v>
      </c>
      <c r="E143" s="53"/>
      <c r="F143" s="182"/>
      <c r="G143" s="112"/>
      <c r="H143" s="111" t="e">
        <f t="shared" si="5"/>
        <v>#DIV/0!</v>
      </c>
    </row>
    <row r="144" spans="1:8" ht="15" hidden="1" customHeight="1" x14ac:dyDescent="0.2">
      <c r="A144" s="10"/>
      <c r="B144" s="11">
        <v>6171</v>
      </c>
      <c r="C144" s="11">
        <v>2133</v>
      </c>
      <c r="D144" s="11" t="s">
        <v>70</v>
      </c>
      <c r="E144" s="53"/>
      <c r="F144" s="182"/>
      <c r="G144" s="112"/>
      <c r="H144" s="111" t="e">
        <f t="shared" si="5"/>
        <v>#DIV/0!</v>
      </c>
    </row>
    <row r="145" spans="1:8" ht="15" hidden="1" customHeight="1" x14ac:dyDescent="0.2">
      <c r="A145" s="10"/>
      <c r="B145" s="11">
        <v>6171</v>
      </c>
      <c r="C145" s="11">
        <v>2310</v>
      </c>
      <c r="D145" s="11" t="s">
        <v>69</v>
      </c>
      <c r="E145" s="53"/>
      <c r="F145" s="182"/>
      <c r="G145" s="112"/>
      <c r="H145" s="111" t="e">
        <f t="shared" si="5"/>
        <v>#DIV/0!</v>
      </c>
    </row>
    <row r="146" spans="1:8" ht="15" customHeight="1" x14ac:dyDescent="0.2">
      <c r="A146" s="10"/>
      <c r="B146" s="11">
        <v>6171</v>
      </c>
      <c r="C146" s="11">
        <v>2322</v>
      </c>
      <c r="D146" s="11" t="s">
        <v>206</v>
      </c>
      <c r="E146" s="53">
        <v>0</v>
      </c>
      <c r="F146" s="182">
        <v>0</v>
      </c>
      <c r="G146" s="112">
        <v>397</v>
      </c>
      <c r="H146" s="111" t="e">
        <f t="shared" si="5"/>
        <v>#DIV/0!</v>
      </c>
    </row>
    <row r="147" spans="1:8" x14ac:dyDescent="0.2">
      <c r="A147" s="10"/>
      <c r="B147" s="11">
        <v>6171</v>
      </c>
      <c r="C147" s="11">
        <v>2324</v>
      </c>
      <c r="D147" s="11" t="s">
        <v>605</v>
      </c>
      <c r="E147" s="53">
        <v>0</v>
      </c>
      <c r="F147" s="182">
        <v>0</v>
      </c>
      <c r="G147" s="112">
        <v>1228.8</v>
      </c>
      <c r="H147" s="111" t="e">
        <f t="shared" si="5"/>
        <v>#DIV/0!</v>
      </c>
    </row>
    <row r="148" spans="1:8" ht="15" hidden="1" customHeight="1" x14ac:dyDescent="0.2">
      <c r="A148" s="10"/>
      <c r="B148" s="11">
        <v>6171</v>
      </c>
      <c r="C148" s="11">
        <v>2329</v>
      </c>
      <c r="D148" s="11" t="s">
        <v>68</v>
      </c>
      <c r="E148" s="53"/>
      <c r="F148" s="182"/>
      <c r="G148" s="112"/>
      <c r="H148" s="111" t="e">
        <f t="shared" si="5"/>
        <v>#DIV/0!</v>
      </c>
    </row>
    <row r="149" spans="1:8" ht="15" customHeight="1" x14ac:dyDescent="0.2">
      <c r="A149" s="10"/>
      <c r="B149" s="11">
        <v>6171</v>
      </c>
      <c r="C149" s="11">
        <v>3113</v>
      </c>
      <c r="D149" s="11" t="s">
        <v>645</v>
      </c>
      <c r="E149" s="53">
        <v>0</v>
      </c>
      <c r="F149" s="182">
        <v>0</v>
      </c>
      <c r="G149" s="273">
        <v>3</v>
      </c>
      <c r="H149" s="272" t="e">
        <f t="shared" si="5"/>
        <v>#DIV/0!</v>
      </c>
    </row>
    <row r="150" spans="1:8" ht="15" customHeight="1" thickBot="1" x14ac:dyDescent="0.25">
      <c r="A150" s="10"/>
      <c r="B150" s="58">
        <v>6409</v>
      </c>
      <c r="C150" s="58">
        <v>2328</v>
      </c>
      <c r="D150" s="58" t="s">
        <v>67</v>
      </c>
      <c r="E150" s="53">
        <v>0</v>
      </c>
      <c r="F150" s="182">
        <v>0</v>
      </c>
      <c r="G150" s="112">
        <v>0</v>
      </c>
      <c r="H150" s="111" t="e">
        <f t="shared" si="5"/>
        <v>#DIV/0!</v>
      </c>
    </row>
    <row r="151" spans="1:8" ht="15.75" hidden="1" thickBot="1" x14ac:dyDescent="0.25">
      <c r="A151" s="10"/>
      <c r="B151" s="11">
        <v>6171</v>
      </c>
      <c r="C151" s="11">
        <v>2329</v>
      </c>
      <c r="D151" s="11" t="s">
        <v>298</v>
      </c>
      <c r="E151" s="53"/>
      <c r="F151" s="182"/>
      <c r="G151" s="112"/>
      <c r="H151" s="111" t="e">
        <f t="shared" si="5"/>
        <v>#DIV/0!</v>
      </c>
    </row>
    <row r="152" spans="1:8" ht="15.75" hidden="1" thickBot="1" x14ac:dyDescent="0.25">
      <c r="A152" s="10"/>
      <c r="B152" s="11">
        <v>6171</v>
      </c>
      <c r="C152" s="11">
        <v>3113</v>
      </c>
      <c r="D152" s="11" t="s">
        <v>452</v>
      </c>
      <c r="E152" s="53"/>
      <c r="F152" s="182"/>
      <c r="G152" s="112"/>
      <c r="H152" s="111" t="e">
        <f t="shared" si="5"/>
        <v>#DIV/0!</v>
      </c>
    </row>
    <row r="153" spans="1:8" ht="15.75" hidden="1" thickBot="1" x14ac:dyDescent="0.25">
      <c r="A153" s="10"/>
      <c r="B153" s="11">
        <v>6171</v>
      </c>
      <c r="C153" s="11">
        <v>3121</v>
      </c>
      <c r="D153" s="11" t="s">
        <v>453</v>
      </c>
      <c r="E153" s="53">
        <v>0</v>
      </c>
      <c r="F153" s="182"/>
      <c r="G153" s="112"/>
      <c r="H153" s="111" t="e">
        <f t="shared" si="5"/>
        <v>#DIV/0!</v>
      </c>
    </row>
    <row r="154" spans="1:8" ht="15.75" hidden="1" thickBot="1" x14ac:dyDescent="0.25">
      <c r="A154" s="10"/>
      <c r="B154" s="11">
        <v>6171</v>
      </c>
      <c r="C154" s="11">
        <v>3113</v>
      </c>
      <c r="D154" s="11" t="s">
        <v>452</v>
      </c>
      <c r="E154" s="53">
        <v>0</v>
      </c>
      <c r="F154" s="182"/>
      <c r="G154" s="112"/>
      <c r="H154" s="111" t="e">
        <f t="shared" si="5"/>
        <v>#DIV/0!</v>
      </c>
    </row>
    <row r="155" spans="1:8" ht="15.75" hidden="1" thickBot="1" x14ac:dyDescent="0.25">
      <c r="A155" s="10"/>
      <c r="B155" s="11">
        <v>6330</v>
      </c>
      <c r="C155" s="11">
        <v>4132</v>
      </c>
      <c r="D155" s="11" t="s">
        <v>31</v>
      </c>
      <c r="E155" s="53">
        <v>0</v>
      </c>
      <c r="F155" s="182"/>
      <c r="G155" s="112"/>
      <c r="H155" s="111" t="e">
        <f t="shared" si="5"/>
        <v>#DIV/0!</v>
      </c>
    </row>
    <row r="156" spans="1:8" ht="15.75" hidden="1" thickBot="1" x14ac:dyDescent="0.25">
      <c r="A156" s="10"/>
      <c r="B156" s="11">
        <v>6310</v>
      </c>
      <c r="C156" s="11">
        <v>2141</v>
      </c>
      <c r="D156" s="11" t="s">
        <v>468</v>
      </c>
      <c r="E156" s="53">
        <v>0</v>
      </c>
      <c r="F156" s="182"/>
      <c r="G156" s="112"/>
      <c r="H156" s="111" t="e">
        <f t="shared" si="5"/>
        <v>#DIV/0!</v>
      </c>
    </row>
    <row r="157" spans="1:8" ht="17.25" hidden="1" customHeight="1" x14ac:dyDescent="0.2">
      <c r="A157" s="10"/>
      <c r="B157" s="11">
        <v>6409</v>
      </c>
      <c r="C157" s="11">
        <v>2328</v>
      </c>
      <c r="D157" s="11" t="s">
        <v>292</v>
      </c>
      <c r="E157" s="53">
        <v>0</v>
      </c>
      <c r="F157" s="182">
        <v>0</v>
      </c>
      <c r="G157" s="112"/>
      <c r="H157" s="111" t="e">
        <f t="shared" si="5"/>
        <v>#DIV/0!</v>
      </c>
    </row>
    <row r="158" spans="1:8" ht="17.25" hidden="1" customHeight="1" thickBot="1" x14ac:dyDescent="0.25">
      <c r="A158" s="10"/>
      <c r="B158" s="11">
        <v>6409</v>
      </c>
      <c r="C158" s="11">
        <v>2329</v>
      </c>
      <c r="D158" s="11" t="s">
        <v>400</v>
      </c>
      <c r="E158" s="53">
        <v>0</v>
      </c>
      <c r="F158" s="182">
        <v>0</v>
      </c>
      <c r="G158" s="112">
        <v>0</v>
      </c>
      <c r="H158" s="111" t="e">
        <f t="shared" si="5"/>
        <v>#DIV/0!</v>
      </c>
    </row>
    <row r="159" spans="1:8" s="6" customFormat="1" ht="21.75" customHeight="1" thickTop="1" thickBot="1" x14ac:dyDescent="0.3">
      <c r="A159" s="228"/>
      <c r="B159" s="37"/>
      <c r="C159" s="37"/>
      <c r="D159" s="36" t="s">
        <v>66</v>
      </c>
      <c r="E159" s="87">
        <f t="shared" ref="E159:G159" si="6">SUM(E81:E158)</f>
        <v>4138</v>
      </c>
      <c r="F159" s="185">
        <f t="shared" si="6"/>
        <v>5393.2</v>
      </c>
      <c r="G159" s="204">
        <f t="shared" si="6"/>
        <v>4055.2</v>
      </c>
      <c r="H159" s="117">
        <f t="shared" si="5"/>
        <v>75.190981235630048</v>
      </c>
    </row>
    <row r="160" spans="1:8" ht="15" customHeight="1" x14ac:dyDescent="0.25">
      <c r="A160" s="7"/>
      <c r="B160" s="7"/>
      <c r="C160" s="7"/>
      <c r="D160" s="8"/>
      <c r="E160" s="95"/>
      <c r="F160" s="95"/>
    </row>
    <row r="161" spans="1:8" ht="12.75" hidden="1" customHeight="1" x14ac:dyDescent="0.25">
      <c r="A161" s="7"/>
      <c r="B161" s="7"/>
      <c r="C161" s="7"/>
      <c r="D161" s="8"/>
      <c r="E161" s="95"/>
      <c r="F161" s="95"/>
    </row>
    <row r="162" spans="1:8" ht="82.7" customHeight="1" thickBot="1" x14ac:dyDescent="0.3">
      <c r="A162" s="7"/>
      <c r="B162" s="7"/>
      <c r="C162" s="7"/>
      <c r="D162" s="8"/>
      <c r="E162" s="95"/>
      <c r="F162" s="95"/>
    </row>
    <row r="163" spans="1:8" ht="15.75" x14ac:dyDescent="0.25">
      <c r="A163" s="22" t="s">
        <v>14</v>
      </c>
      <c r="B163" s="22" t="s">
        <v>403</v>
      </c>
      <c r="C163" s="22" t="s">
        <v>404</v>
      </c>
      <c r="D163" s="21" t="s">
        <v>12</v>
      </c>
      <c r="E163" s="20" t="s">
        <v>11</v>
      </c>
      <c r="F163" s="20" t="s">
        <v>11</v>
      </c>
      <c r="G163" s="20" t="s">
        <v>0</v>
      </c>
      <c r="H163" s="113" t="s">
        <v>348</v>
      </c>
    </row>
    <row r="164" spans="1:8" ht="15.75" customHeight="1" thickBot="1" x14ac:dyDescent="0.3">
      <c r="A164" s="19"/>
      <c r="B164" s="19"/>
      <c r="C164" s="19"/>
      <c r="D164" s="18"/>
      <c r="E164" s="190" t="s">
        <v>10</v>
      </c>
      <c r="F164" s="192" t="s">
        <v>9</v>
      </c>
      <c r="G164" s="218" t="s">
        <v>632</v>
      </c>
      <c r="H164" s="120" t="s">
        <v>349</v>
      </c>
    </row>
    <row r="165" spans="1:8" ht="16.5" customHeight="1" thickTop="1" x14ac:dyDescent="0.25">
      <c r="A165" s="27">
        <v>50</v>
      </c>
      <c r="B165" s="27"/>
      <c r="C165" s="27"/>
      <c r="D165" s="26" t="s">
        <v>346</v>
      </c>
      <c r="E165" s="52"/>
      <c r="F165" s="193"/>
      <c r="G165" s="205"/>
      <c r="H165" s="124"/>
    </row>
    <row r="166" spans="1:8" ht="16.5" customHeight="1" x14ac:dyDescent="0.25">
      <c r="A166" s="35"/>
      <c r="B166" s="27"/>
      <c r="C166" s="27"/>
      <c r="D166" s="26"/>
      <c r="E166" s="52"/>
      <c r="F166" s="194"/>
      <c r="G166" s="203"/>
      <c r="H166" s="115"/>
    </row>
    <row r="167" spans="1:8" x14ac:dyDescent="0.2">
      <c r="A167" s="10"/>
      <c r="B167" s="11"/>
      <c r="C167" s="11">
        <v>1353</v>
      </c>
      <c r="D167" s="11" t="s">
        <v>55</v>
      </c>
      <c r="E167" s="53">
        <v>600</v>
      </c>
      <c r="F167" s="182">
        <v>600</v>
      </c>
      <c r="G167" s="112">
        <v>673.4</v>
      </c>
      <c r="H167" s="111">
        <f t="shared" ref="H167:H203" si="7">(G167/F167)*100</f>
        <v>112.23333333333333</v>
      </c>
    </row>
    <row r="168" spans="1:8" x14ac:dyDescent="0.2">
      <c r="A168" s="11"/>
      <c r="B168" s="11"/>
      <c r="C168" s="11">
        <v>1359</v>
      </c>
      <c r="D168" s="11" t="s">
        <v>54</v>
      </c>
      <c r="E168" s="53">
        <v>0</v>
      </c>
      <c r="F168" s="182">
        <v>0</v>
      </c>
      <c r="G168" s="112">
        <v>-6</v>
      </c>
      <c r="H168" s="111" t="e">
        <f t="shared" si="7"/>
        <v>#DIV/0!</v>
      </c>
    </row>
    <row r="169" spans="1:8" x14ac:dyDescent="0.2">
      <c r="A169" s="11"/>
      <c r="B169" s="11"/>
      <c r="C169" s="11">
        <v>1361</v>
      </c>
      <c r="D169" s="11" t="s">
        <v>28</v>
      </c>
      <c r="E169" s="53">
        <v>8000</v>
      </c>
      <c r="F169" s="182">
        <v>8000</v>
      </c>
      <c r="G169" s="112">
        <v>9651.6</v>
      </c>
      <c r="H169" s="111">
        <f t="shared" si="7"/>
        <v>120.645</v>
      </c>
    </row>
    <row r="170" spans="1:8" hidden="1" x14ac:dyDescent="0.2">
      <c r="A170" s="11">
        <v>13011</v>
      </c>
      <c r="B170" s="11"/>
      <c r="C170" s="11">
        <v>4116</v>
      </c>
      <c r="D170" s="11" t="s">
        <v>395</v>
      </c>
      <c r="E170" s="53"/>
      <c r="F170" s="182"/>
      <c r="G170" s="112"/>
      <c r="H170" s="111" t="e">
        <f t="shared" si="7"/>
        <v>#DIV/0!</v>
      </c>
    </row>
    <row r="171" spans="1:8" hidden="1" x14ac:dyDescent="0.2">
      <c r="A171" s="11">
        <v>13015</v>
      </c>
      <c r="B171" s="11"/>
      <c r="C171" s="11">
        <v>4116</v>
      </c>
      <c r="D171" s="11" t="s">
        <v>396</v>
      </c>
      <c r="E171" s="53"/>
      <c r="F171" s="182"/>
      <c r="G171" s="112"/>
      <c r="H171" s="111" t="e">
        <f t="shared" si="7"/>
        <v>#DIV/0!</v>
      </c>
    </row>
    <row r="172" spans="1:8" hidden="1" x14ac:dyDescent="0.2">
      <c r="A172" s="11">
        <v>13013</v>
      </c>
      <c r="B172" s="11"/>
      <c r="C172" s="11">
        <v>4116</v>
      </c>
      <c r="D172" s="11" t="s">
        <v>409</v>
      </c>
      <c r="E172" s="53"/>
      <c r="F172" s="182"/>
      <c r="G172" s="112"/>
      <c r="H172" s="111" t="e">
        <f t="shared" si="7"/>
        <v>#DIV/0!</v>
      </c>
    </row>
    <row r="173" spans="1:8" x14ac:dyDescent="0.2">
      <c r="A173" s="11"/>
      <c r="B173" s="11"/>
      <c r="C173" s="11">
        <v>4121</v>
      </c>
      <c r="D173" s="11" t="s">
        <v>53</v>
      </c>
      <c r="E173" s="53">
        <v>789</v>
      </c>
      <c r="F173" s="182">
        <v>789</v>
      </c>
      <c r="G173" s="112">
        <v>828</v>
      </c>
      <c r="H173" s="111">
        <f t="shared" si="7"/>
        <v>104.94296577946768</v>
      </c>
    </row>
    <row r="174" spans="1:8" ht="15" customHeight="1" x14ac:dyDescent="0.2">
      <c r="A174" s="10"/>
      <c r="B174" s="11"/>
      <c r="C174" s="11">
        <v>4122</v>
      </c>
      <c r="D174" s="11" t="s">
        <v>682</v>
      </c>
      <c r="E174" s="53">
        <v>0</v>
      </c>
      <c r="F174" s="182">
        <v>75</v>
      </c>
      <c r="G174" s="112">
        <v>75</v>
      </c>
      <c r="H174" s="111">
        <f t="shared" si="7"/>
        <v>100</v>
      </c>
    </row>
    <row r="175" spans="1:8" x14ac:dyDescent="0.2">
      <c r="A175" s="10"/>
      <c r="B175" s="11">
        <v>2169</v>
      </c>
      <c r="C175" s="11">
        <v>2212</v>
      </c>
      <c r="D175" s="11" t="s">
        <v>299</v>
      </c>
      <c r="E175" s="53">
        <v>150</v>
      </c>
      <c r="F175" s="182">
        <v>150</v>
      </c>
      <c r="G175" s="112">
        <v>214.8</v>
      </c>
      <c r="H175" s="111">
        <f t="shared" si="7"/>
        <v>143.20000000000002</v>
      </c>
    </row>
    <row r="176" spans="1:8" hidden="1" x14ac:dyDescent="0.2">
      <c r="A176" s="10"/>
      <c r="B176" s="11">
        <v>2219</v>
      </c>
      <c r="C176" s="11">
        <v>2212</v>
      </c>
      <c r="D176" s="11" t="s">
        <v>313</v>
      </c>
      <c r="E176" s="53"/>
      <c r="F176" s="182"/>
      <c r="G176" s="112"/>
      <c r="H176" s="111" t="e">
        <f t="shared" si="7"/>
        <v>#DIV/0!</v>
      </c>
    </row>
    <row r="177" spans="1:8" x14ac:dyDescent="0.2">
      <c r="A177" s="10"/>
      <c r="B177" s="11">
        <v>2219</v>
      </c>
      <c r="C177" s="11">
        <v>2321</v>
      </c>
      <c r="D177" s="11" t="s">
        <v>640</v>
      </c>
      <c r="E177" s="53">
        <v>0</v>
      </c>
      <c r="F177" s="182">
        <v>5</v>
      </c>
      <c r="G177" s="273">
        <v>5</v>
      </c>
      <c r="H177" s="272">
        <f t="shared" si="7"/>
        <v>100</v>
      </c>
    </row>
    <row r="178" spans="1:8" hidden="1" x14ac:dyDescent="0.2">
      <c r="A178" s="10"/>
      <c r="B178" s="11">
        <v>2169</v>
      </c>
      <c r="C178" s="11">
        <v>2324</v>
      </c>
      <c r="D178" s="11" t="s">
        <v>300</v>
      </c>
      <c r="E178" s="53"/>
      <c r="F178" s="182"/>
      <c r="G178" s="112"/>
      <c r="H178" s="111" t="e">
        <f t="shared" si="7"/>
        <v>#DIV/0!</v>
      </c>
    </row>
    <row r="179" spans="1:8" x14ac:dyDescent="0.2">
      <c r="A179" s="11"/>
      <c r="B179" s="11">
        <v>2219</v>
      </c>
      <c r="C179" s="11">
        <v>2324</v>
      </c>
      <c r="D179" s="11" t="s">
        <v>212</v>
      </c>
      <c r="E179" s="53">
        <v>0</v>
      </c>
      <c r="F179" s="182">
        <v>0</v>
      </c>
      <c r="G179" s="112">
        <v>54</v>
      </c>
      <c r="H179" s="111" t="e">
        <f t="shared" si="7"/>
        <v>#DIV/0!</v>
      </c>
    </row>
    <row r="180" spans="1:8" hidden="1" x14ac:dyDescent="0.2">
      <c r="A180" s="11"/>
      <c r="B180" s="11">
        <v>2229</v>
      </c>
      <c r="C180" s="11">
        <v>2212</v>
      </c>
      <c r="D180" s="11" t="s">
        <v>301</v>
      </c>
      <c r="E180" s="53"/>
      <c r="F180" s="182"/>
      <c r="G180" s="112"/>
      <c r="H180" s="111" t="e">
        <f t="shared" si="7"/>
        <v>#DIV/0!</v>
      </c>
    </row>
    <row r="181" spans="1:8" hidden="1" x14ac:dyDescent="0.2">
      <c r="A181" s="10"/>
      <c r="B181" s="11">
        <v>2229</v>
      </c>
      <c r="C181" s="11">
        <v>2324</v>
      </c>
      <c r="D181" s="11" t="s">
        <v>87</v>
      </c>
      <c r="E181" s="53"/>
      <c r="F181" s="182"/>
      <c r="G181" s="112"/>
      <c r="H181" s="111" t="e">
        <f t="shared" si="7"/>
        <v>#DIV/0!</v>
      </c>
    </row>
    <row r="182" spans="1:8" x14ac:dyDescent="0.2">
      <c r="A182" s="10"/>
      <c r="B182" s="11">
        <v>2292</v>
      </c>
      <c r="C182" s="11">
        <v>2229</v>
      </c>
      <c r="D182" s="11" t="s">
        <v>587</v>
      </c>
      <c r="E182" s="53">
        <v>0</v>
      </c>
      <c r="F182" s="182">
        <v>0</v>
      </c>
      <c r="G182" s="273">
        <v>6860.4</v>
      </c>
      <c r="H182" s="272" t="e">
        <f t="shared" si="7"/>
        <v>#DIV/0!</v>
      </c>
    </row>
    <row r="183" spans="1:8" x14ac:dyDescent="0.2">
      <c r="A183" s="11"/>
      <c r="B183" s="11">
        <v>2299</v>
      </c>
      <c r="C183" s="11">
        <v>2212</v>
      </c>
      <c r="D183" s="11" t="s">
        <v>436</v>
      </c>
      <c r="E183" s="53">
        <v>20100</v>
      </c>
      <c r="F183" s="182">
        <v>20100</v>
      </c>
      <c r="G183" s="112">
        <v>19174.2</v>
      </c>
      <c r="H183" s="111">
        <f t="shared" si="7"/>
        <v>95.394029850746278</v>
      </c>
    </row>
    <row r="184" spans="1:8" ht="17.850000000000001" customHeight="1" x14ac:dyDescent="0.2">
      <c r="A184" s="10"/>
      <c r="B184" s="11">
        <v>2299</v>
      </c>
      <c r="C184" s="11">
        <v>2324</v>
      </c>
      <c r="D184" s="11" t="s">
        <v>463</v>
      </c>
      <c r="E184" s="53">
        <v>0</v>
      </c>
      <c r="F184" s="182">
        <v>0</v>
      </c>
      <c r="G184" s="112">
        <v>15.5</v>
      </c>
      <c r="H184" s="111" t="e">
        <f t="shared" si="7"/>
        <v>#DIV/0!</v>
      </c>
    </row>
    <row r="185" spans="1:8" hidden="1" x14ac:dyDescent="0.2">
      <c r="A185" s="10"/>
      <c r="B185" s="11">
        <v>3399</v>
      </c>
      <c r="C185" s="11">
        <v>2111</v>
      </c>
      <c r="D185" s="11" t="s">
        <v>454</v>
      </c>
      <c r="E185" s="53"/>
      <c r="F185" s="182"/>
      <c r="G185" s="112"/>
      <c r="H185" s="111" t="e">
        <f t="shared" si="7"/>
        <v>#DIV/0!</v>
      </c>
    </row>
    <row r="186" spans="1:8" hidden="1" x14ac:dyDescent="0.2">
      <c r="A186" s="10"/>
      <c r="B186" s="11">
        <v>3599</v>
      </c>
      <c r="C186" s="11">
        <v>2324</v>
      </c>
      <c r="D186" s="11" t="s">
        <v>437</v>
      </c>
      <c r="E186" s="53"/>
      <c r="F186" s="182"/>
      <c r="G186" s="112"/>
      <c r="H186" s="111" t="e">
        <f t="shared" si="7"/>
        <v>#DIV/0!</v>
      </c>
    </row>
    <row r="187" spans="1:8" hidden="1" x14ac:dyDescent="0.2">
      <c r="A187" s="11"/>
      <c r="B187" s="11">
        <v>3612</v>
      </c>
      <c r="C187" s="11">
        <v>2132</v>
      </c>
      <c r="D187" s="11" t="s">
        <v>406</v>
      </c>
      <c r="E187" s="53"/>
      <c r="F187" s="182"/>
      <c r="G187" s="112"/>
      <c r="H187" s="111" t="e">
        <f t="shared" si="7"/>
        <v>#DIV/0!</v>
      </c>
    </row>
    <row r="188" spans="1:8" hidden="1" x14ac:dyDescent="0.2">
      <c r="A188" s="11"/>
      <c r="B188" s="11">
        <v>4171</v>
      </c>
      <c r="C188" s="11">
        <v>2229</v>
      </c>
      <c r="D188" s="11" t="s">
        <v>62</v>
      </c>
      <c r="E188" s="53"/>
      <c r="F188" s="182"/>
      <c r="G188" s="112"/>
      <c r="H188" s="111" t="e">
        <f t="shared" si="7"/>
        <v>#DIV/0!</v>
      </c>
    </row>
    <row r="189" spans="1:8" hidden="1" x14ac:dyDescent="0.2">
      <c r="A189" s="11"/>
      <c r="B189" s="11">
        <v>4379</v>
      </c>
      <c r="C189" s="11">
        <v>2212</v>
      </c>
      <c r="D189" s="29" t="s">
        <v>61</v>
      </c>
      <c r="E189" s="53"/>
      <c r="F189" s="182"/>
      <c r="G189" s="112"/>
      <c r="H189" s="111" t="e">
        <f t="shared" si="7"/>
        <v>#DIV/0!</v>
      </c>
    </row>
    <row r="190" spans="1:8" hidden="1" x14ac:dyDescent="0.2">
      <c r="A190" s="11"/>
      <c r="B190" s="11">
        <v>4399</v>
      </c>
      <c r="C190" s="11">
        <v>2321</v>
      </c>
      <c r="D190" s="29" t="s">
        <v>426</v>
      </c>
      <c r="E190" s="53"/>
      <c r="F190" s="182"/>
      <c r="G190" s="112"/>
      <c r="H190" s="111" t="e">
        <f t="shared" si="7"/>
        <v>#DIV/0!</v>
      </c>
    </row>
    <row r="191" spans="1:8" hidden="1" x14ac:dyDescent="0.2">
      <c r="A191" s="11"/>
      <c r="B191" s="11">
        <v>5311</v>
      </c>
      <c r="C191" s="11">
        <v>3113</v>
      </c>
      <c r="D191" s="29" t="s">
        <v>427</v>
      </c>
      <c r="E191" s="53"/>
      <c r="F191" s="182"/>
      <c r="G191" s="112"/>
      <c r="H191" s="111" t="e">
        <f t="shared" si="7"/>
        <v>#DIV/0!</v>
      </c>
    </row>
    <row r="192" spans="1:8" hidden="1" x14ac:dyDescent="0.2">
      <c r="A192" s="11"/>
      <c r="B192" s="11">
        <v>5512</v>
      </c>
      <c r="C192" s="11">
        <v>2324</v>
      </c>
      <c r="D192" s="11" t="s">
        <v>382</v>
      </c>
      <c r="E192" s="53"/>
      <c r="F192" s="182"/>
      <c r="G192" s="112"/>
      <c r="H192" s="111" t="e">
        <f t="shared" si="7"/>
        <v>#DIV/0!</v>
      </c>
    </row>
    <row r="193" spans="1:8" hidden="1" x14ac:dyDescent="0.2">
      <c r="A193" s="11"/>
      <c r="B193" s="11">
        <v>6171</v>
      </c>
      <c r="C193" s="11">
        <v>2212</v>
      </c>
      <c r="D193" s="11" t="s">
        <v>390</v>
      </c>
      <c r="E193" s="53"/>
      <c r="F193" s="182"/>
      <c r="G193" s="112"/>
      <c r="H193" s="111" t="e">
        <f t="shared" si="7"/>
        <v>#DIV/0!</v>
      </c>
    </row>
    <row r="194" spans="1:8" ht="16.350000000000001" customHeight="1" thickBot="1" x14ac:dyDescent="0.25">
      <c r="A194" s="11"/>
      <c r="B194" s="11">
        <v>6171</v>
      </c>
      <c r="C194" s="11">
        <v>2324</v>
      </c>
      <c r="D194" s="11" t="s">
        <v>605</v>
      </c>
      <c r="E194" s="53">
        <v>200</v>
      </c>
      <c r="F194" s="182">
        <v>200</v>
      </c>
      <c r="G194" s="112">
        <v>170</v>
      </c>
      <c r="H194" s="111">
        <f t="shared" si="7"/>
        <v>85</v>
      </c>
    </row>
    <row r="195" spans="1:8" ht="15.75" hidden="1" thickBot="1" x14ac:dyDescent="0.25">
      <c r="A195" s="11"/>
      <c r="B195" s="11">
        <v>6171</v>
      </c>
      <c r="C195" s="11">
        <v>2329</v>
      </c>
      <c r="D195" s="11" t="s">
        <v>213</v>
      </c>
      <c r="E195" s="53"/>
      <c r="F195" s="182"/>
      <c r="G195" s="112"/>
      <c r="H195" s="111" t="e">
        <f t="shared" si="7"/>
        <v>#DIV/0!</v>
      </c>
    </row>
    <row r="196" spans="1:8" ht="18" hidden="1" customHeight="1" x14ac:dyDescent="0.2">
      <c r="A196" s="11"/>
      <c r="B196" s="11"/>
      <c r="C196" s="11">
        <v>4116</v>
      </c>
      <c r="D196" s="11" t="s">
        <v>315</v>
      </c>
      <c r="E196" s="53"/>
      <c r="F196" s="182"/>
      <c r="G196" s="112"/>
      <c r="H196" s="111" t="e">
        <f t="shared" si="7"/>
        <v>#DIV/0!</v>
      </c>
    </row>
    <row r="197" spans="1:8" ht="25.5" hidden="1" customHeight="1" x14ac:dyDescent="0.2">
      <c r="A197" s="11"/>
      <c r="B197" s="11"/>
      <c r="C197" s="11">
        <v>4116</v>
      </c>
      <c r="D197" s="11" t="s">
        <v>338</v>
      </c>
      <c r="E197" s="53"/>
      <c r="F197" s="182"/>
      <c r="G197" s="112"/>
      <c r="H197" s="111" t="e">
        <f t="shared" si="7"/>
        <v>#DIV/0!</v>
      </c>
    </row>
    <row r="198" spans="1:8" ht="15.75" hidden="1" thickBot="1" x14ac:dyDescent="0.25">
      <c r="A198" s="29"/>
      <c r="B198" s="11"/>
      <c r="C198" s="11">
        <v>4116</v>
      </c>
      <c r="D198" s="11" t="s">
        <v>339</v>
      </c>
      <c r="E198" s="53"/>
      <c r="F198" s="182"/>
      <c r="G198" s="112"/>
      <c r="H198" s="111" t="e">
        <f t="shared" si="7"/>
        <v>#DIV/0!</v>
      </c>
    </row>
    <row r="199" spans="1:8" ht="15.75" hidden="1" thickBot="1" x14ac:dyDescent="0.25">
      <c r="A199" s="11"/>
      <c r="B199" s="11">
        <v>6330</v>
      </c>
      <c r="C199" s="11">
        <v>4132</v>
      </c>
      <c r="D199" s="11" t="s">
        <v>31</v>
      </c>
      <c r="E199" s="53"/>
      <c r="F199" s="182"/>
      <c r="G199" s="112"/>
      <c r="H199" s="111" t="e">
        <f t="shared" si="7"/>
        <v>#DIV/0!</v>
      </c>
    </row>
    <row r="200" spans="1:8" ht="15.75" hidden="1" thickBot="1" x14ac:dyDescent="0.25">
      <c r="A200" s="11"/>
      <c r="B200" s="11">
        <v>6402</v>
      </c>
      <c r="C200" s="11">
        <v>2229</v>
      </c>
      <c r="D200" s="11" t="s">
        <v>19</v>
      </c>
      <c r="E200" s="53"/>
      <c r="F200" s="182"/>
      <c r="G200" s="112"/>
      <c r="H200" s="111" t="e">
        <f t="shared" si="7"/>
        <v>#DIV/0!</v>
      </c>
    </row>
    <row r="201" spans="1:8" ht="19.5" hidden="1" customHeight="1" x14ac:dyDescent="0.2">
      <c r="A201" s="11"/>
      <c r="B201" s="11">
        <v>6409</v>
      </c>
      <c r="C201" s="11">
        <v>2328</v>
      </c>
      <c r="D201" s="11" t="s">
        <v>490</v>
      </c>
      <c r="E201" s="53"/>
      <c r="F201" s="182"/>
      <c r="G201" s="112"/>
      <c r="H201" s="111" t="e">
        <f t="shared" si="7"/>
        <v>#DIV/0!</v>
      </c>
    </row>
    <row r="202" spans="1:8" ht="16.7" hidden="1" customHeight="1" thickBot="1" x14ac:dyDescent="0.25">
      <c r="A202" s="11"/>
      <c r="B202" s="11">
        <v>6409</v>
      </c>
      <c r="C202" s="11">
        <v>2329</v>
      </c>
      <c r="D202" s="11" t="s">
        <v>590</v>
      </c>
      <c r="E202" s="53"/>
      <c r="F202" s="182"/>
      <c r="G202" s="273"/>
      <c r="H202" s="272" t="e">
        <f t="shared" si="7"/>
        <v>#DIV/0!</v>
      </c>
    </row>
    <row r="203" spans="1:8" s="6" customFormat="1" ht="21.75" customHeight="1" thickTop="1" thickBot="1" x14ac:dyDescent="0.3">
      <c r="A203" s="9"/>
      <c r="B203" s="37"/>
      <c r="C203" s="37"/>
      <c r="D203" s="36" t="s">
        <v>59</v>
      </c>
      <c r="E203" s="87">
        <f>SUM(E167:E202)</f>
        <v>29839</v>
      </c>
      <c r="F203" s="185">
        <f>SUM(F167:F202)</f>
        <v>29919</v>
      </c>
      <c r="G203" s="204">
        <f>SUM(G167:G202)</f>
        <v>37715.899999999994</v>
      </c>
      <c r="H203" s="117">
        <f t="shared" si="7"/>
        <v>126.0600287442762</v>
      </c>
    </row>
    <row r="204" spans="1:8" s="123" customFormat="1" ht="21.75" customHeight="1" x14ac:dyDescent="0.25">
      <c r="D204" s="121"/>
      <c r="E204" s="95"/>
      <c r="F204" s="95"/>
      <c r="G204" s="122"/>
      <c r="H204" s="55"/>
    </row>
    <row r="205" spans="1:8" s="123" customFormat="1" ht="21.75" customHeight="1" thickBot="1" x14ac:dyDescent="0.3">
      <c r="D205" s="121"/>
      <c r="E205" s="95"/>
      <c r="F205" s="95"/>
      <c r="G205" s="122"/>
      <c r="H205" s="55"/>
    </row>
    <row r="206" spans="1:8" ht="15.75" x14ac:dyDescent="0.25">
      <c r="A206" s="22" t="s">
        <v>14</v>
      </c>
      <c r="B206" s="22" t="s">
        <v>403</v>
      </c>
      <c r="C206" s="22" t="s">
        <v>404</v>
      </c>
      <c r="D206" s="21" t="s">
        <v>12</v>
      </c>
      <c r="E206" s="20" t="s">
        <v>11</v>
      </c>
      <c r="F206" s="20" t="s">
        <v>11</v>
      </c>
      <c r="G206" s="20" t="s">
        <v>0</v>
      </c>
      <c r="H206" s="113" t="s">
        <v>348</v>
      </c>
    </row>
    <row r="207" spans="1:8" ht="15.75" customHeight="1" thickBot="1" x14ac:dyDescent="0.3">
      <c r="A207" s="19"/>
      <c r="B207" s="19"/>
      <c r="C207" s="19"/>
      <c r="D207" s="18"/>
      <c r="E207" s="190" t="s">
        <v>10</v>
      </c>
      <c r="F207" s="192" t="s">
        <v>9</v>
      </c>
      <c r="G207" s="218" t="s">
        <v>632</v>
      </c>
      <c r="H207" s="120" t="s">
        <v>349</v>
      </c>
    </row>
    <row r="208" spans="1:8" ht="16.5" customHeight="1" thickTop="1" x14ac:dyDescent="0.25">
      <c r="A208" s="27">
        <v>90</v>
      </c>
      <c r="B208" s="27"/>
      <c r="C208" s="27"/>
      <c r="D208" s="26" t="s">
        <v>52</v>
      </c>
      <c r="E208" s="52"/>
      <c r="F208" s="193"/>
      <c r="G208" s="206"/>
      <c r="H208" s="127"/>
    </row>
    <row r="209" spans="1:8" ht="16.5" customHeight="1" x14ac:dyDescent="0.25">
      <c r="A209" s="27"/>
      <c r="B209" s="27"/>
      <c r="C209" s="27"/>
      <c r="D209" s="26"/>
      <c r="E209" s="52"/>
      <c r="F209" s="194"/>
      <c r="G209" s="207"/>
      <c r="H209" s="125"/>
    </row>
    <row r="210" spans="1:8" hidden="1" x14ac:dyDescent="0.2">
      <c r="A210" s="11"/>
      <c r="B210" s="11"/>
      <c r="C210" s="11">
        <v>4116</v>
      </c>
      <c r="D210" s="11" t="s">
        <v>215</v>
      </c>
      <c r="E210" s="216">
        <v>0</v>
      </c>
      <c r="F210" s="195">
        <v>0</v>
      </c>
      <c r="G210" s="112">
        <v>0</v>
      </c>
      <c r="H210" s="111" t="e">
        <f t="shared" ref="H210:H246" si="8">(G210/F210)*100</f>
        <v>#DIV/0!</v>
      </c>
    </row>
    <row r="211" spans="1:8" hidden="1" x14ac:dyDescent="0.2">
      <c r="A211" s="11"/>
      <c r="B211" s="11"/>
      <c r="C211" s="11">
        <v>4116</v>
      </c>
      <c r="D211" s="11" t="s">
        <v>51</v>
      </c>
      <c r="E211" s="216">
        <v>0</v>
      </c>
      <c r="F211" s="195">
        <v>0</v>
      </c>
      <c r="G211" s="112">
        <v>0</v>
      </c>
      <c r="H211" s="111" t="e">
        <f t="shared" si="8"/>
        <v>#DIV/0!</v>
      </c>
    </row>
    <row r="212" spans="1:8" hidden="1" x14ac:dyDescent="0.2">
      <c r="A212" s="10"/>
      <c r="B212" s="11"/>
      <c r="C212" s="11">
        <v>4116</v>
      </c>
      <c r="D212" s="11" t="s">
        <v>216</v>
      </c>
      <c r="E212" s="216">
        <v>0</v>
      </c>
      <c r="F212" s="195">
        <v>0</v>
      </c>
      <c r="G212" s="112">
        <v>0</v>
      </c>
      <c r="H212" s="111" t="e">
        <f t="shared" si="8"/>
        <v>#DIV/0!</v>
      </c>
    </row>
    <row r="213" spans="1:8" ht="15" hidden="1" customHeight="1" x14ac:dyDescent="0.2">
      <c r="A213" s="11"/>
      <c r="B213" s="11"/>
      <c r="C213" s="11">
        <v>1361</v>
      </c>
      <c r="D213" s="11" t="s">
        <v>28</v>
      </c>
      <c r="E213" s="53"/>
      <c r="F213" s="182"/>
      <c r="G213" s="112"/>
      <c r="H213" s="111" t="e">
        <f t="shared" si="8"/>
        <v>#DIV/0!</v>
      </c>
    </row>
    <row r="214" spans="1:8" ht="15" customHeight="1" x14ac:dyDescent="0.2">
      <c r="A214" s="11"/>
      <c r="B214" s="11"/>
      <c r="C214" s="11">
        <v>2460</v>
      </c>
      <c r="D214" s="11" t="s">
        <v>476</v>
      </c>
      <c r="E214" s="53">
        <v>0</v>
      </c>
      <c r="F214" s="182">
        <v>0</v>
      </c>
      <c r="G214" s="112">
        <v>5</v>
      </c>
      <c r="H214" s="111" t="e">
        <f t="shared" si="8"/>
        <v>#DIV/0!</v>
      </c>
    </row>
    <row r="215" spans="1:8" ht="15" customHeight="1" x14ac:dyDescent="0.2">
      <c r="A215" s="11">
        <v>13021</v>
      </c>
      <c r="B215" s="11"/>
      <c r="C215" s="11">
        <v>4116</v>
      </c>
      <c r="D215" s="11" t="s">
        <v>646</v>
      </c>
      <c r="E215" s="53">
        <v>0</v>
      </c>
      <c r="F215" s="182">
        <v>3096.9</v>
      </c>
      <c r="G215" s="273">
        <v>3096.8</v>
      </c>
      <c r="H215" s="272">
        <f t="shared" si="8"/>
        <v>99.996770964512905</v>
      </c>
    </row>
    <row r="216" spans="1:8" ht="15" hidden="1" customHeight="1" x14ac:dyDescent="0.2">
      <c r="A216" s="11">
        <v>14033</v>
      </c>
      <c r="B216" s="11"/>
      <c r="C216" s="11">
        <v>4116</v>
      </c>
      <c r="D216" s="11" t="s">
        <v>277</v>
      </c>
      <c r="E216" s="53"/>
      <c r="F216" s="182"/>
      <c r="G216" s="112"/>
      <c r="H216" s="111" t="e">
        <f t="shared" si="8"/>
        <v>#DIV/0!</v>
      </c>
    </row>
    <row r="217" spans="1:8" ht="15" hidden="1" customHeight="1" x14ac:dyDescent="0.2">
      <c r="A217" s="11">
        <v>14036</v>
      </c>
      <c r="B217" s="11"/>
      <c r="C217" s="11">
        <v>4116</v>
      </c>
      <c r="D217" s="11" t="s">
        <v>540</v>
      </c>
      <c r="E217" s="53"/>
      <c r="F217" s="182"/>
      <c r="G217" s="112"/>
      <c r="H217" s="111" t="e">
        <f t="shared" si="8"/>
        <v>#DIV/0!</v>
      </c>
    </row>
    <row r="218" spans="1:8" ht="15" hidden="1" customHeight="1" x14ac:dyDescent="0.2">
      <c r="A218" s="11">
        <v>14032</v>
      </c>
      <c r="B218" s="11"/>
      <c r="C218" s="11">
        <v>4116</v>
      </c>
      <c r="D218" s="11" t="s">
        <v>482</v>
      </c>
      <c r="E218" s="53"/>
      <c r="F218" s="182"/>
      <c r="G218" s="112"/>
      <c r="H218" s="111" t="e">
        <f t="shared" si="8"/>
        <v>#DIV/0!</v>
      </c>
    </row>
    <row r="219" spans="1:8" ht="13.5" customHeight="1" x14ac:dyDescent="0.2">
      <c r="A219" s="10">
        <v>14032</v>
      </c>
      <c r="B219" s="11"/>
      <c r="C219" s="11">
        <v>4116</v>
      </c>
      <c r="D219" s="11" t="s">
        <v>401</v>
      </c>
      <c r="E219" s="53">
        <v>0</v>
      </c>
      <c r="F219" s="182">
        <v>158.69999999999999</v>
      </c>
      <c r="G219" s="112">
        <v>158.69999999999999</v>
      </c>
      <c r="H219" s="111">
        <f t="shared" si="8"/>
        <v>100</v>
      </c>
    </row>
    <row r="220" spans="1:8" ht="13.5" hidden="1" customHeight="1" x14ac:dyDescent="0.2">
      <c r="A220" s="10">
        <v>14990</v>
      </c>
      <c r="B220" s="11"/>
      <c r="C220" s="11">
        <v>4116</v>
      </c>
      <c r="D220" s="11" t="s">
        <v>496</v>
      </c>
      <c r="E220" s="53"/>
      <c r="F220" s="182"/>
      <c r="G220" s="112"/>
      <c r="H220" s="111" t="e">
        <f t="shared" si="8"/>
        <v>#DIV/0!</v>
      </c>
    </row>
    <row r="221" spans="1:8" ht="15" customHeight="1" x14ac:dyDescent="0.2">
      <c r="A221" s="13"/>
      <c r="B221" s="13"/>
      <c r="C221" s="13">
        <v>4121</v>
      </c>
      <c r="D221" s="11" t="s">
        <v>304</v>
      </c>
      <c r="E221" s="53">
        <v>1100</v>
      </c>
      <c r="F221" s="182">
        <v>1100</v>
      </c>
      <c r="G221" s="112">
        <v>1100</v>
      </c>
      <c r="H221" s="111">
        <f t="shared" si="8"/>
        <v>100</v>
      </c>
    </row>
    <row r="222" spans="1:8" ht="15" customHeight="1" x14ac:dyDescent="0.2">
      <c r="A222" s="11">
        <v>539</v>
      </c>
      <c r="B222" s="11"/>
      <c r="C222" s="11">
        <v>4122</v>
      </c>
      <c r="D222" s="126" t="s">
        <v>591</v>
      </c>
      <c r="E222" s="53">
        <v>0</v>
      </c>
      <c r="F222" s="182">
        <v>72</v>
      </c>
      <c r="G222" s="273">
        <v>72</v>
      </c>
      <c r="H222" s="272">
        <f t="shared" si="8"/>
        <v>100</v>
      </c>
    </row>
    <row r="223" spans="1:8" ht="15" customHeight="1" x14ac:dyDescent="0.2">
      <c r="A223" s="11">
        <v>539</v>
      </c>
      <c r="B223" s="11"/>
      <c r="C223" s="11">
        <v>4122</v>
      </c>
      <c r="D223" s="126" t="s">
        <v>651</v>
      </c>
      <c r="E223" s="53">
        <v>0</v>
      </c>
      <c r="F223" s="182">
        <v>44</v>
      </c>
      <c r="G223" s="273">
        <v>44</v>
      </c>
      <c r="H223" s="272">
        <f t="shared" si="8"/>
        <v>100</v>
      </c>
    </row>
    <row r="224" spans="1:8" ht="15" hidden="1" customHeight="1" x14ac:dyDescent="0.2">
      <c r="A224" s="11"/>
      <c r="B224" s="11"/>
      <c r="C224" s="11">
        <v>4216</v>
      </c>
      <c r="D224" s="126" t="s">
        <v>344</v>
      </c>
      <c r="E224" s="53"/>
      <c r="F224" s="182"/>
      <c r="G224" s="112"/>
      <c r="H224" s="111" t="e">
        <f t="shared" si="8"/>
        <v>#DIV/0!</v>
      </c>
    </row>
    <row r="225" spans="1:8" ht="15" customHeight="1" x14ac:dyDescent="0.2">
      <c r="A225" s="11">
        <v>14990</v>
      </c>
      <c r="B225" s="11"/>
      <c r="C225" s="11">
        <v>4216</v>
      </c>
      <c r="D225" s="13" t="s">
        <v>671</v>
      </c>
      <c r="E225" s="53">
        <v>0</v>
      </c>
      <c r="F225" s="182">
        <v>350</v>
      </c>
      <c r="G225" s="112">
        <v>350</v>
      </c>
      <c r="H225" s="111">
        <f t="shared" si="8"/>
        <v>100</v>
      </c>
    </row>
    <row r="226" spans="1:8" ht="15" hidden="1" customHeight="1" x14ac:dyDescent="0.2">
      <c r="A226" s="11"/>
      <c r="B226" s="11"/>
      <c r="C226" s="11">
        <v>4222</v>
      </c>
      <c r="D226" s="13" t="s">
        <v>483</v>
      </c>
      <c r="E226" s="53"/>
      <c r="F226" s="182"/>
      <c r="G226" s="112"/>
      <c r="H226" s="111" t="e">
        <f t="shared" si="8"/>
        <v>#DIV/0!</v>
      </c>
    </row>
    <row r="227" spans="1:8" ht="14.85" customHeight="1" x14ac:dyDescent="0.2">
      <c r="A227" s="11"/>
      <c r="B227" s="11">
        <v>2219</v>
      </c>
      <c r="C227" s="11">
        <v>2111</v>
      </c>
      <c r="D227" s="11" t="s">
        <v>50</v>
      </c>
      <c r="E227" s="53">
        <v>10000</v>
      </c>
      <c r="F227" s="182">
        <v>10000</v>
      </c>
      <c r="G227" s="112">
        <v>13041</v>
      </c>
      <c r="H227" s="111">
        <f t="shared" si="8"/>
        <v>130.41</v>
      </c>
    </row>
    <row r="228" spans="1:8" ht="14.85" hidden="1" customHeight="1" x14ac:dyDescent="0.2">
      <c r="A228" s="11"/>
      <c r="B228" s="11">
        <v>2219</v>
      </c>
      <c r="C228" s="11">
        <v>2322</v>
      </c>
      <c r="D228" s="11" t="s">
        <v>269</v>
      </c>
      <c r="E228" s="53"/>
      <c r="F228" s="182"/>
      <c r="G228" s="112"/>
      <c r="H228" s="111" t="e">
        <f t="shared" si="8"/>
        <v>#DIV/0!</v>
      </c>
    </row>
    <row r="229" spans="1:8" ht="14.85" hidden="1" customHeight="1" x14ac:dyDescent="0.2">
      <c r="A229" s="11"/>
      <c r="B229" s="11">
        <v>2219</v>
      </c>
      <c r="C229" s="11">
        <v>2324</v>
      </c>
      <c r="D229" s="11" t="s">
        <v>560</v>
      </c>
      <c r="E229" s="53"/>
      <c r="F229" s="182"/>
      <c r="G229" s="112"/>
      <c r="H229" s="111" t="e">
        <f t="shared" si="8"/>
        <v>#DIV/0!</v>
      </c>
    </row>
    <row r="230" spans="1:8" ht="14.85" hidden="1" customHeight="1" x14ac:dyDescent="0.2">
      <c r="A230" s="11"/>
      <c r="B230" s="11">
        <v>2219</v>
      </c>
      <c r="C230" s="11">
        <v>2329</v>
      </c>
      <c r="D230" s="11" t="s">
        <v>49</v>
      </c>
      <c r="E230" s="53"/>
      <c r="F230" s="182"/>
      <c r="G230" s="112"/>
      <c r="H230" s="111" t="e">
        <f t="shared" si="8"/>
        <v>#DIV/0!</v>
      </c>
    </row>
    <row r="231" spans="1:8" ht="14.85" hidden="1" customHeight="1" x14ac:dyDescent="0.2">
      <c r="A231" s="11"/>
      <c r="B231" s="11">
        <v>3419</v>
      </c>
      <c r="C231" s="11">
        <v>2321</v>
      </c>
      <c r="D231" s="11" t="s">
        <v>284</v>
      </c>
      <c r="E231" s="53"/>
      <c r="F231" s="182"/>
      <c r="G231" s="112"/>
      <c r="H231" s="111" t="e">
        <f t="shared" si="8"/>
        <v>#DIV/0!</v>
      </c>
    </row>
    <row r="232" spans="1:8" ht="14.85" hidden="1" customHeight="1" x14ac:dyDescent="0.2">
      <c r="A232" s="11"/>
      <c r="B232" s="11">
        <v>4379</v>
      </c>
      <c r="C232" s="11">
        <v>2212</v>
      </c>
      <c r="D232" s="11" t="s">
        <v>302</v>
      </c>
      <c r="E232" s="53"/>
      <c r="F232" s="182"/>
      <c r="G232" s="112"/>
      <c r="H232" s="111" t="e">
        <f t="shared" si="8"/>
        <v>#DIV/0!</v>
      </c>
    </row>
    <row r="233" spans="1:8" ht="14.85" customHeight="1" x14ac:dyDescent="0.2">
      <c r="A233" s="11"/>
      <c r="B233" s="11">
        <v>3421</v>
      </c>
      <c r="C233" s="11">
        <v>2324</v>
      </c>
      <c r="D233" s="11" t="s">
        <v>606</v>
      </c>
      <c r="E233" s="53">
        <v>0</v>
      </c>
      <c r="F233" s="182">
        <v>0</v>
      </c>
      <c r="G233" s="112">
        <v>4.4000000000000004</v>
      </c>
      <c r="H233" s="111" t="e">
        <f t="shared" si="8"/>
        <v>#DIV/0!</v>
      </c>
    </row>
    <row r="234" spans="1:8" x14ac:dyDescent="0.2">
      <c r="A234" s="11"/>
      <c r="B234" s="11">
        <v>5311</v>
      </c>
      <c r="C234" s="11">
        <v>2111</v>
      </c>
      <c r="D234" s="11" t="s">
        <v>48</v>
      </c>
      <c r="E234" s="53">
        <v>435</v>
      </c>
      <c r="F234" s="182">
        <v>435</v>
      </c>
      <c r="G234" s="112">
        <v>404</v>
      </c>
      <c r="H234" s="111">
        <f t="shared" si="8"/>
        <v>92.873563218390814</v>
      </c>
    </row>
    <row r="235" spans="1:8" ht="14.1" customHeight="1" x14ac:dyDescent="0.2">
      <c r="A235" s="11"/>
      <c r="B235" s="11">
        <v>5311</v>
      </c>
      <c r="C235" s="11">
        <v>2212</v>
      </c>
      <c r="D235" s="11" t="s">
        <v>217</v>
      </c>
      <c r="E235" s="53">
        <v>1600</v>
      </c>
      <c r="F235" s="182">
        <v>1600</v>
      </c>
      <c r="G235" s="112">
        <v>228.7</v>
      </c>
      <c r="H235" s="111">
        <f t="shared" si="8"/>
        <v>14.293749999999999</v>
      </c>
    </row>
    <row r="236" spans="1:8" ht="18" hidden="1" customHeight="1" x14ac:dyDescent="0.2">
      <c r="A236" s="29"/>
      <c r="B236" s="29">
        <v>5311</v>
      </c>
      <c r="C236" s="29">
        <v>2310</v>
      </c>
      <c r="D236" s="29" t="s">
        <v>221</v>
      </c>
      <c r="E236" s="53"/>
      <c r="F236" s="182"/>
      <c r="G236" s="112"/>
      <c r="H236" s="111" t="e">
        <f t="shared" si="8"/>
        <v>#DIV/0!</v>
      </c>
    </row>
    <row r="237" spans="1:8" ht="16.5" customHeight="1" x14ac:dyDescent="0.2">
      <c r="A237" s="11">
        <v>777</v>
      </c>
      <c r="B237" s="11">
        <v>5311</v>
      </c>
      <c r="C237" s="11">
        <v>2212</v>
      </c>
      <c r="D237" s="11" t="s">
        <v>303</v>
      </c>
      <c r="E237" s="53">
        <v>0</v>
      </c>
      <c r="F237" s="182">
        <v>0</v>
      </c>
      <c r="G237" s="112">
        <v>395.1</v>
      </c>
      <c r="H237" s="111" t="e">
        <f t="shared" si="8"/>
        <v>#DIV/0!</v>
      </c>
    </row>
    <row r="238" spans="1:8" ht="18" customHeight="1" x14ac:dyDescent="0.2">
      <c r="A238" s="29"/>
      <c r="B238" s="29">
        <v>5311</v>
      </c>
      <c r="C238" s="29">
        <v>2322</v>
      </c>
      <c r="D238" s="29" t="s">
        <v>222</v>
      </c>
      <c r="E238" s="53">
        <v>0</v>
      </c>
      <c r="F238" s="182">
        <v>0</v>
      </c>
      <c r="G238" s="112">
        <v>108.7</v>
      </c>
      <c r="H238" s="111" t="e">
        <f t="shared" si="8"/>
        <v>#DIV/0!</v>
      </c>
    </row>
    <row r="239" spans="1:8" x14ac:dyDescent="0.2">
      <c r="A239" s="11"/>
      <c r="B239" s="11">
        <v>5311</v>
      </c>
      <c r="C239" s="11">
        <v>2324</v>
      </c>
      <c r="D239" s="11" t="s">
        <v>607</v>
      </c>
      <c r="E239" s="53">
        <v>50</v>
      </c>
      <c r="F239" s="182">
        <v>50</v>
      </c>
      <c r="G239" s="112">
        <v>459</v>
      </c>
      <c r="H239" s="111">
        <f t="shared" si="8"/>
        <v>918</v>
      </c>
    </row>
    <row r="240" spans="1:8" ht="17.850000000000001" customHeight="1" thickBot="1" x14ac:dyDescent="0.25">
      <c r="A240" s="29"/>
      <c r="B240" s="29">
        <v>5311</v>
      </c>
      <c r="C240" s="29">
        <v>2329</v>
      </c>
      <c r="D240" s="29" t="s">
        <v>218</v>
      </c>
      <c r="E240" s="53">
        <v>0</v>
      </c>
      <c r="F240" s="182">
        <v>0</v>
      </c>
      <c r="G240" s="112">
        <v>73.8</v>
      </c>
      <c r="H240" s="111" t="e">
        <f t="shared" si="8"/>
        <v>#DIV/0!</v>
      </c>
    </row>
    <row r="241" spans="1:8" ht="15.75" hidden="1" customHeight="1" x14ac:dyDescent="0.2">
      <c r="A241" s="29"/>
      <c r="B241" s="29">
        <v>5311</v>
      </c>
      <c r="C241" s="29">
        <v>2329</v>
      </c>
      <c r="D241" s="29" t="s">
        <v>218</v>
      </c>
      <c r="E241" s="53"/>
      <c r="F241" s="182"/>
      <c r="G241" s="112"/>
      <c r="H241" s="111" t="e">
        <f t="shared" si="8"/>
        <v>#DIV/0!</v>
      </c>
    </row>
    <row r="242" spans="1:8" ht="15.75" hidden="1" thickBot="1" x14ac:dyDescent="0.25">
      <c r="A242" s="29"/>
      <c r="B242" s="29">
        <v>5311</v>
      </c>
      <c r="C242" s="29">
        <v>3113</v>
      </c>
      <c r="D242" s="29" t="s">
        <v>219</v>
      </c>
      <c r="E242" s="53"/>
      <c r="F242" s="182"/>
      <c r="G242" s="112"/>
      <c r="H242" s="111" t="e">
        <f t="shared" si="8"/>
        <v>#DIV/0!</v>
      </c>
    </row>
    <row r="243" spans="1:8" ht="15.75" hidden="1" thickBot="1" x14ac:dyDescent="0.25">
      <c r="A243" s="29"/>
      <c r="B243" s="29">
        <v>6409</v>
      </c>
      <c r="C243" s="29">
        <v>2328</v>
      </c>
      <c r="D243" s="29" t="s">
        <v>220</v>
      </c>
      <c r="E243" s="53"/>
      <c r="F243" s="182"/>
      <c r="G243" s="112"/>
      <c r="H243" s="111" t="e">
        <f t="shared" si="8"/>
        <v>#DIV/0!</v>
      </c>
    </row>
    <row r="244" spans="1:8" ht="15.75" hidden="1" thickBot="1" x14ac:dyDescent="0.25">
      <c r="A244" s="29"/>
      <c r="B244" s="29">
        <v>6409</v>
      </c>
      <c r="C244" s="29">
        <v>2329</v>
      </c>
      <c r="D244" s="29" t="s">
        <v>514</v>
      </c>
      <c r="E244" s="53"/>
      <c r="F244" s="182"/>
      <c r="G244" s="112"/>
      <c r="H244" s="111" t="e">
        <f t="shared" si="8"/>
        <v>#DIV/0!</v>
      </c>
    </row>
    <row r="245" spans="1:8" ht="17.100000000000001" hidden="1" customHeight="1" thickBot="1" x14ac:dyDescent="0.25">
      <c r="A245" s="11"/>
      <c r="B245" s="11">
        <v>6171</v>
      </c>
      <c r="C245" s="11">
        <v>2212</v>
      </c>
      <c r="D245" s="29" t="s">
        <v>275</v>
      </c>
      <c r="E245" s="53">
        <v>0</v>
      </c>
      <c r="F245" s="182">
        <v>0</v>
      </c>
      <c r="G245" s="112">
        <v>0</v>
      </c>
      <c r="H245" s="111" t="e">
        <f t="shared" si="8"/>
        <v>#DIV/0!</v>
      </c>
    </row>
    <row r="246" spans="1:8" s="6" customFormat="1" ht="21.75" customHeight="1" thickTop="1" thickBot="1" x14ac:dyDescent="0.3">
      <c r="A246" s="37"/>
      <c r="B246" s="37"/>
      <c r="C246" s="37"/>
      <c r="D246" s="36" t="s">
        <v>47</v>
      </c>
      <c r="E246" s="87">
        <f t="shared" ref="E246:G246" si="9">SUM(E210:E245)</f>
        <v>13185</v>
      </c>
      <c r="F246" s="185">
        <f t="shared" si="9"/>
        <v>16906.599999999999</v>
      </c>
      <c r="G246" s="204">
        <f t="shared" si="9"/>
        <v>19541.2</v>
      </c>
      <c r="H246" s="117">
        <f t="shared" si="8"/>
        <v>115.5832633409438</v>
      </c>
    </row>
    <row r="247" spans="1:8" ht="15" customHeight="1" thickBot="1" x14ac:dyDescent="0.3">
      <c r="A247" s="7"/>
      <c r="B247" s="7"/>
      <c r="C247" s="7"/>
      <c r="D247" s="8"/>
      <c r="E247" s="95"/>
      <c r="F247" s="95"/>
    </row>
    <row r="248" spans="1:8" ht="15" hidden="1" customHeight="1" x14ac:dyDescent="0.25">
      <c r="A248" s="7"/>
      <c r="B248" s="7"/>
      <c r="C248" s="7"/>
      <c r="D248" s="8"/>
      <c r="E248" s="95"/>
      <c r="F248" s="95"/>
    </row>
    <row r="249" spans="1:8" ht="15" hidden="1" customHeight="1" x14ac:dyDescent="0.25">
      <c r="A249" s="7"/>
      <c r="B249" s="7"/>
      <c r="C249" s="7"/>
      <c r="D249" s="8"/>
      <c r="E249" s="95"/>
      <c r="F249" s="95"/>
    </row>
    <row r="250" spans="1:8" ht="15" hidden="1" customHeight="1" x14ac:dyDescent="0.25">
      <c r="A250" s="7"/>
      <c r="B250" s="7"/>
      <c r="C250" s="7"/>
      <c r="D250" s="8"/>
      <c r="E250" s="95"/>
      <c r="F250" s="95"/>
    </row>
    <row r="251" spans="1:8" ht="15" hidden="1" customHeight="1" x14ac:dyDescent="0.25">
      <c r="A251" s="7"/>
      <c r="B251" s="7"/>
      <c r="C251" s="7"/>
      <c r="D251" s="8"/>
      <c r="E251" s="95"/>
      <c r="F251" s="95"/>
    </row>
    <row r="252" spans="1:8" ht="15" hidden="1" customHeight="1" x14ac:dyDescent="0.25">
      <c r="A252" s="7"/>
      <c r="B252" s="7"/>
      <c r="C252" s="7"/>
      <c r="D252" s="8"/>
      <c r="E252" s="95"/>
      <c r="F252" s="95"/>
    </row>
    <row r="253" spans="1:8" ht="15" hidden="1" customHeight="1" x14ac:dyDescent="0.25">
      <c r="A253" s="7"/>
      <c r="B253" s="7"/>
      <c r="C253" s="7"/>
      <c r="D253" s="8"/>
      <c r="E253" s="95"/>
      <c r="F253" s="95"/>
    </row>
    <row r="254" spans="1:8" ht="15" hidden="1" customHeight="1" x14ac:dyDescent="0.25">
      <c r="A254" s="7"/>
      <c r="B254" s="7"/>
      <c r="C254" s="7"/>
      <c r="D254" s="8"/>
      <c r="E254" s="186"/>
      <c r="F254" s="186"/>
    </row>
    <row r="255" spans="1:8" ht="15" hidden="1" customHeight="1" thickBot="1" x14ac:dyDescent="0.3">
      <c r="A255" s="7"/>
      <c r="B255" s="7"/>
      <c r="C255" s="7"/>
      <c r="D255" s="8"/>
      <c r="E255" s="95"/>
      <c r="F255" s="95"/>
    </row>
    <row r="256" spans="1:8" ht="15.75" x14ac:dyDescent="0.25">
      <c r="A256" s="22" t="s">
        <v>14</v>
      </c>
      <c r="B256" s="22" t="s">
        <v>403</v>
      </c>
      <c r="C256" s="22" t="s">
        <v>404</v>
      </c>
      <c r="D256" s="21" t="s">
        <v>12</v>
      </c>
      <c r="E256" s="20" t="s">
        <v>11</v>
      </c>
      <c r="F256" s="20" t="s">
        <v>11</v>
      </c>
      <c r="G256" s="20" t="s">
        <v>0</v>
      </c>
      <c r="H256" s="113" t="s">
        <v>348</v>
      </c>
    </row>
    <row r="257" spans="1:8" ht="15.75" customHeight="1" thickBot="1" x14ac:dyDescent="0.3">
      <c r="A257" s="19"/>
      <c r="B257" s="19"/>
      <c r="C257" s="19"/>
      <c r="D257" s="18"/>
      <c r="E257" s="190" t="s">
        <v>10</v>
      </c>
      <c r="F257" s="192" t="s">
        <v>9</v>
      </c>
      <c r="G257" s="218" t="s">
        <v>632</v>
      </c>
      <c r="H257" s="120" t="s">
        <v>349</v>
      </c>
    </row>
    <row r="258" spans="1:8" ht="18.75" customHeight="1" thickTop="1" x14ac:dyDescent="0.25">
      <c r="A258" s="27">
        <v>100</v>
      </c>
      <c r="B258" s="1565" t="s">
        <v>347</v>
      </c>
      <c r="C258" s="1566"/>
      <c r="D258" s="1567"/>
      <c r="E258" s="52"/>
      <c r="F258" s="193"/>
      <c r="G258" s="206"/>
      <c r="H258" s="127"/>
    </row>
    <row r="259" spans="1:8" x14ac:dyDescent="0.2">
      <c r="A259" s="11"/>
      <c r="B259" s="11"/>
      <c r="C259" s="11"/>
      <c r="D259" s="11"/>
      <c r="E259" s="53"/>
      <c r="F259" s="182"/>
      <c r="G259" s="207"/>
      <c r="H259" s="125"/>
    </row>
    <row r="260" spans="1:8" x14ac:dyDescent="0.2">
      <c r="A260" s="29"/>
      <c r="B260" s="11"/>
      <c r="C260" s="11">
        <v>1333</v>
      </c>
      <c r="D260" s="11" t="s">
        <v>58</v>
      </c>
      <c r="E260" s="53">
        <v>450</v>
      </c>
      <c r="F260" s="182">
        <v>450</v>
      </c>
      <c r="G260" s="112">
        <v>126.9</v>
      </c>
      <c r="H260" s="111">
        <f t="shared" ref="H260:H286" si="10">(G260/F260)*100</f>
        <v>28.200000000000003</v>
      </c>
    </row>
    <row r="261" spans="1:8" x14ac:dyDescent="0.2">
      <c r="A261" s="29"/>
      <c r="B261" s="11"/>
      <c r="C261" s="11">
        <v>1334</v>
      </c>
      <c r="D261" s="11" t="s">
        <v>57</v>
      </c>
      <c r="E261" s="53">
        <v>250</v>
      </c>
      <c r="F261" s="182">
        <v>250</v>
      </c>
      <c r="G261" s="112">
        <v>1126</v>
      </c>
      <c r="H261" s="111">
        <f t="shared" si="10"/>
        <v>450.4</v>
      </c>
    </row>
    <row r="262" spans="1:8" x14ac:dyDescent="0.2">
      <c r="A262" s="29"/>
      <c r="B262" s="11"/>
      <c r="C262" s="11">
        <v>1335</v>
      </c>
      <c r="D262" s="11" t="s">
        <v>56</v>
      </c>
      <c r="E262" s="53">
        <v>25</v>
      </c>
      <c r="F262" s="182">
        <v>25</v>
      </c>
      <c r="G262" s="112">
        <v>51.4</v>
      </c>
      <c r="H262" s="111">
        <f t="shared" si="10"/>
        <v>205.6</v>
      </c>
    </row>
    <row r="263" spans="1:8" x14ac:dyDescent="0.2">
      <c r="A263" s="29"/>
      <c r="B263" s="11"/>
      <c r="C263" s="11">
        <v>1356</v>
      </c>
      <c r="D263" s="11" t="s">
        <v>208</v>
      </c>
      <c r="E263" s="53">
        <v>11000</v>
      </c>
      <c r="F263" s="182">
        <v>11000</v>
      </c>
      <c r="G263" s="112">
        <v>9859</v>
      </c>
      <c r="H263" s="111">
        <f t="shared" si="10"/>
        <v>89.627272727272725</v>
      </c>
    </row>
    <row r="264" spans="1:8" x14ac:dyDescent="0.2">
      <c r="A264" s="11"/>
      <c r="B264" s="11"/>
      <c r="C264" s="11">
        <v>1361</v>
      </c>
      <c r="D264" s="11" t="s">
        <v>28</v>
      </c>
      <c r="E264" s="53">
        <v>2390</v>
      </c>
      <c r="F264" s="182">
        <v>2390</v>
      </c>
      <c r="G264" s="112">
        <v>1834.6</v>
      </c>
      <c r="H264" s="111">
        <f t="shared" si="10"/>
        <v>76.761506276150627</v>
      </c>
    </row>
    <row r="265" spans="1:8" ht="15.75" hidden="1" x14ac:dyDescent="0.25">
      <c r="A265" s="30"/>
      <c r="B265" s="30"/>
      <c r="C265" s="11">
        <v>4111</v>
      </c>
      <c r="D265" s="11" t="s">
        <v>414</v>
      </c>
      <c r="E265" s="53"/>
      <c r="F265" s="182"/>
      <c r="G265" s="112"/>
      <c r="H265" s="111" t="e">
        <f t="shared" si="10"/>
        <v>#DIV/0!</v>
      </c>
    </row>
    <row r="266" spans="1:8" ht="15.75" hidden="1" x14ac:dyDescent="0.25">
      <c r="A266" s="30"/>
      <c r="B266" s="30"/>
      <c r="C266" s="11">
        <v>4216</v>
      </c>
      <c r="D266" s="11" t="s">
        <v>46</v>
      </c>
      <c r="E266" s="53"/>
      <c r="F266" s="182"/>
      <c r="G266" s="112"/>
      <c r="H266" s="111" t="e">
        <f t="shared" si="10"/>
        <v>#DIV/0!</v>
      </c>
    </row>
    <row r="267" spans="1:8" ht="15.75" x14ac:dyDescent="0.25">
      <c r="A267" s="30"/>
      <c r="B267" s="30"/>
      <c r="C267" s="11">
        <v>4121</v>
      </c>
      <c r="D267" s="11" t="s">
        <v>418</v>
      </c>
      <c r="E267" s="53">
        <v>0</v>
      </c>
      <c r="F267" s="182">
        <v>0</v>
      </c>
      <c r="G267" s="112">
        <v>15</v>
      </c>
      <c r="H267" s="111" t="e">
        <f t="shared" si="10"/>
        <v>#DIV/0!</v>
      </c>
    </row>
    <row r="268" spans="1:8" ht="15" hidden="1" customHeight="1" x14ac:dyDescent="0.2">
      <c r="A268" s="29"/>
      <c r="B268" s="29">
        <v>1036</v>
      </c>
      <c r="C268" s="29">
        <v>2324</v>
      </c>
      <c r="D268" s="29" t="s">
        <v>497</v>
      </c>
      <c r="E268" s="53"/>
      <c r="F268" s="182"/>
      <c r="G268" s="112"/>
      <c r="H268" s="111" t="e">
        <f t="shared" si="10"/>
        <v>#DIV/0!</v>
      </c>
    </row>
    <row r="269" spans="1:8" ht="15" customHeight="1" x14ac:dyDescent="0.2">
      <c r="A269" s="29"/>
      <c r="B269" s="29">
        <v>1069</v>
      </c>
      <c r="C269" s="29">
        <v>2212</v>
      </c>
      <c r="D269" s="29" t="s">
        <v>501</v>
      </c>
      <c r="E269" s="53">
        <v>0</v>
      </c>
      <c r="F269" s="182">
        <v>0</v>
      </c>
      <c r="G269" s="112">
        <v>2.5</v>
      </c>
      <c r="H269" s="111" t="e">
        <f t="shared" si="10"/>
        <v>#DIV/0!</v>
      </c>
    </row>
    <row r="270" spans="1:8" ht="15" customHeight="1" x14ac:dyDescent="0.2">
      <c r="A270" s="29"/>
      <c r="B270" s="29">
        <v>1070</v>
      </c>
      <c r="C270" s="29">
        <v>2212</v>
      </c>
      <c r="D270" s="29" t="s">
        <v>209</v>
      </c>
      <c r="E270" s="53">
        <v>35</v>
      </c>
      <c r="F270" s="182">
        <v>35</v>
      </c>
      <c r="G270" s="112">
        <v>67.3</v>
      </c>
      <c r="H270" s="111">
        <f t="shared" si="10"/>
        <v>192.28571428571428</v>
      </c>
    </row>
    <row r="271" spans="1:8" x14ac:dyDescent="0.2">
      <c r="A271" s="11"/>
      <c r="B271" s="11">
        <v>2169</v>
      </c>
      <c r="C271" s="11">
        <v>2212</v>
      </c>
      <c r="D271" s="11" t="s">
        <v>223</v>
      </c>
      <c r="E271" s="53">
        <v>200</v>
      </c>
      <c r="F271" s="182">
        <v>200</v>
      </c>
      <c r="G271" s="112">
        <v>491.4</v>
      </c>
      <c r="H271" s="111">
        <f t="shared" si="10"/>
        <v>245.7</v>
      </c>
    </row>
    <row r="272" spans="1:8" hidden="1" x14ac:dyDescent="0.2">
      <c r="A272" s="29"/>
      <c r="B272" s="29">
        <v>3635</v>
      </c>
      <c r="C272" s="29">
        <v>3122</v>
      </c>
      <c r="D272" s="11" t="s">
        <v>45</v>
      </c>
      <c r="E272" s="53"/>
      <c r="F272" s="182"/>
      <c r="G272" s="112"/>
      <c r="H272" s="111" t="e">
        <f t="shared" si="10"/>
        <v>#DIV/0!</v>
      </c>
    </row>
    <row r="273" spans="1:8" ht="15.95" hidden="1" customHeight="1" x14ac:dyDescent="0.25">
      <c r="A273" s="30"/>
      <c r="B273" s="31">
        <v>2169</v>
      </c>
      <c r="C273" s="11">
        <v>2324</v>
      </c>
      <c r="D273" s="11" t="s">
        <v>455</v>
      </c>
      <c r="E273" s="53"/>
      <c r="F273" s="182"/>
      <c r="G273" s="112"/>
      <c r="H273" s="111" t="e">
        <f t="shared" si="10"/>
        <v>#DIV/0!</v>
      </c>
    </row>
    <row r="274" spans="1:8" ht="15" customHeight="1" x14ac:dyDescent="0.2">
      <c r="A274" s="29"/>
      <c r="B274" s="29">
        <v>2369</v>
      </c>
      <c r="C274" s="29">
        <v>2212</v>
      </c>
      <c r="D274" s="29" t="s">
        <v>210</v>
      </c>
      <c r="E274" s="53">
        <v>15</v>
      </c>
      <c r="F274" s="182">
        <v>15</v>
      </c>
      <c r="G274" s="112">
        <v>119.5</v>
      </c>
      <c r="H274" s="111">
        <f t="shared" si="10"/>
        <v>796.66666666666663</v>
      </c>
    </row>
    <row r="275" spans="1:8" ht="15" customHeight="1" x14ac:dyDescent="0.2">
      <c r="A275" s="29"/>
      <c r="B275" s="11">
        <v>3322</v>
      </c>
      <c r="C275" s="11">
        <v>2212</v>
      </c>
      <c r="D275" s="11" t="s">
        <v>211</v>
      </c>
      <c r="E275" s="53">
        <v>40</v>
      </c>
      <c r="F275" s="182">
        <v>40</v>
      </c>
      <c r="G275" s="112">
        <v>187</v>
      </c>
      <c r="H275" s="111">
        <f t="shared" si="10"/>
        <v>467.5</v>
      </c>
    </row>
    <row r="276" spans="1:8" ht="15" customHeight="1" x14ac:dyDescent="0.2">
      <c r="A276" s="29"/>
      <c r="B276" s="11">
        <v>3729</v>
      </c>
      <c r="C276" s="11">
        <v>2212</v>
      </c>
      <c r="D276" s="11" t="s">
        <v>438</v>
      </c>
      <c r="E276" s="53">
        <v>2</v>
      </c>
      <c r="F276" s="182">
        <v>2</v>
      </c>
      <c r="G276" s="112">
        <v>1</v>
      </c>
      <c r="H276" s="111">
        <f t="shared" si="10"/>
        <v>50</v>
      </c>
    </row>
    <row r="277" spans="1:8" ht="15" customHeight="1" x14ac:dyDescent="0.2">
      <c r="A277" s="29"/>
      <c r="B277" s="29">
        <v>3749</v>
      </c>
      <c r="C277" s="29">
        <v>2212</v>
      </c>
      <c r="D277" s="29" t="s">
        <v>279</v>
      </c>
      <c r="E277" s="53">
        <v>8</v>
      </c>
      <c r="F277" s="182">
        <v>8</v>
      </c>
      <c r="G277" s="112">
        <v>36.6</v>
      </c>
      <c r="H277" s="111">
        <f t="shared" si="10"/>
        <v>457.5</v>
      </c>
    </row>
    <row r="278" spans="1:8" ht="15" hidden="1" customHeight="1" x14ac:dyDescent="0.2">
      <c r="A278" s="29"/>
      <c r="B278" s="11">
        <v>3769</v>
      </c>
      <c r="C278" s="11">
        <v>2212</v>
      </c>
      <c r="D278" s="11" t="s">
        <v>532</v>
      </c>
      <c r="E278" s="53"/>
      <c r="F278" s="182"/>
      <c r="G278" s="112"/>
      <c r="H278" s="111" t="e">
        <f t="shared" si="10"/>
        <v>#DIV/0!</v>
      </c>
    </row>
    <row r="279" spans="1:8" ht="15" hidden="1" customHeight="1" x14ac:dyDescent="0.2">
      <c r="A279" s="29"/>
      <c r="B279" s="11">
        <v>6171</v>
      </c>
      <c r="C279" s="11">
        <v>2111</v>
      </c>
      <c r="D279" s="11" t="s">
        <v>506</v>
      </c>
      <c r="E279" s="53"/>
      <c r="F279" s="182"/>
      <c r="G279" s="112"/>
      <c r="H279" s="111" t="e">
        <f t="shared" si="10"/>
        <v>#DIV/0!</v>
      </c>
    </row>
    <row r="280" spans="1:8" ht="15" customHeight="1" x14ac:dyDescent="0.2">
      <c r="A280" s="29"/>
      <c r="B280" s="11">
        <v>6171</v>
      </c>
      <c r="C280" s="11">
        <v>2212</v>
      </c>
      <c r="D280" s="11" t="s">
        <v>214</v>
      </c>
      <c r="E280" s="53">
        <v>3</v>
      </c>
      <c r="F280" s="182">
        <v>3</v>
      </c>
      <c r="G280" s="112">
        <v>23</v>
      </c>
      <c r="H280" s="111">
        <f t="shared" si="10"/>
        <v>766.66666666666674</v>
      </c>
    </row>
    <row r="281" spans="1:8" ht="15.75" thickBot="1" x14ac:dyDescent="0.25">
      <c r="A281" s="29"/>
      <c r="B281" s="29">
        <v>6171</v>
      </c>
      <c r="C281" s="29">
        <v>2324</v>
      </c>
      <c r="D281" s="11" t="s">
        <v>608</v>
      </c>
      <c r="E281" s="53">
        <v>58</v>
      </c>
      <c r="F281" s="182">
        <v>58</v>
      </c>
      <c r="G281" s="112">
        <v>67</v>
      </c>
      <c r="H281" s="111">
        <f t="shared" si="10"/>
        <v>115.51724137931035</v>
      </c>
    </row>
    <row r="282" spans="1:8" ht="15" hidden="1" customHeight="1" x14ac:dyDescent="0.2">
      <c r="A282" s="29"/>
      <c r="B282" s="11">
        <v>2169</v>
      </c>
      <c r="C282" s="58">
        <v>2324</v>
      </c>
      <c r="D282" s="11" t="s">
        <v>320</v>
      </c>
      <c r="E282" s="53"/>
      <c r="F282" s="182"/>
      <c r="G282" s="112"/>
      <c r="H282" s="111" t="e">
        <f t="shared" si="10"/>
        <v>#DIV/0!</v>
      </c>
    </row>
    <row r="283" spans="1:8" ht="15" hidden="1" customHeight="1" x14ac:dyDescent="0.2">
      <c r="A283" s="29"/>
      <c r="B283" s="11">
        <v>6171</v>
      </c>
      <c r="C283" s="11">
        <v>2212</v>
      </c>
      <c r="D283" s="11" t="s">
        <v>294</v>
      </c>
      <c r="E283" s="53"/>
      <c r="F283" s="182"/>
      <c r="G283" s="112"/>
      <c r="H283" s="111" t="e">
        <f t="shared" si="10"/>
        <v>#DIV/0!</v>
      </c>
    </row>
    <row r="284" spans="1:8" ht="15" hidden="1" customHeight="1" x14ac:dyDescent="0.2">
      <c r="A284" s="29"/>
      <c r="B284" s="11">
        <v>6171</v>
      </c>
      <c r="C284" s="11">
        <v>3113</v>
      </c>
      <c r="D284" s="11" t="s">
        <v>502</v>
      </c>
      <c r="E284" s="53"/>
      <c r="F284" s="182"/>
      <c r="G284" s="112"/>
      <c r="H284" s="111" t="e">
        <f t="shared" si="10"/>
        <v>#DIV/0!</v>
      </c>
    </row>
    <row r="285" spans="1:8" ht="15.75" hidden="1" thickBot="1" x14ac:dyDescent="0.25">
      <c r="A285" s="29">
        <v>98018</v>
      </c>
      <c r="B285" s="29">
        <v>6402</v>
      </c>
      <c r="C285" s="29">
        <v>2222</v>
      </c>
      <c r="D285" s="11" t="s">
        <v>470</v>
      </c>
      <c r="E285" s="53">
        <v>0</v>
      </c>
      <c r="F285" s="182">
        <v>0</v>
      </c>
      <c r="G285" s="112">
        <v>0</v>
      </c>
      <c r="H285" s="111" t="e">
        <f t="shared" si="10"/>
        <v>#DIV/0!</v>
      </c>
    </row>
    <row r="286" spans="1:8" s="6" customFormat="1" ht="21.75" customHeight="1" thickTop="1" thickBot="1" x14ac:dyDescent="0.3">
      <c r="A286" s="37"/>
      <c r="B286" s="37"/>
      <c r="C286" s="37"/>
      <c r="D286" s="36" t="s">
        <v>44</v>
      </c>
      <c r="E286" s="87">
        <f t="shared" ref="E286:G286" si="11">SUM(E260:E285)</f>
        <v>14476</v>
      </c>
      <c r="F286" s="185">
        <f t="shared" si="11"/>
        <v>14476</v>
      </c>
      <c r="G286" s="204">
        <f t="shared" si="11"/>
        <v>14008.199999999999</v>
      </c>
      <c r="H286" s="117">
        <f t="shared" si="10"/>
        <v>96.768444321635798</v>
      </c>
    </row>
    <row r="287" spans="1:8" ht="15" customHeight="1" x14ac:dyDescent="0.25">
      <c r="A287" s="7"/>
      <c r="B287" s="7"/>
      <c r="C287" s="7"/>
      <c r="D287" s="8"/>
      <c r="E287" s="95"/>
      <c r="F287" s="95"/>
    </row>
    <row r="288" spans="1:8" ht="0.75" customHeight="1" x14ac:dyDescent="0.25">
      <c r="A288" s="7"/>
      <c r="B288" s="7"/>
      <c r="C288" s="7"/>
      <c r="D288" s="8"/>
      <c r="E288" s="95"/>
      <c r="F288" s="95"/>
    </row>
    <row r="289" spans="1:8" ht="15" hidden="1" customHeight="1" x14ac:dyDescent="0.25">
      <c r="A289" s="7"/>
      <c r="B289" s="7"/>
      <c r="C289" s="7"/>
      <c r="D289" s="8"/>
      <c r="E289" s="95"/>
      <c r="F289" s="95"/>
    </row>
    <row r="290" spans="1:8" ht="6.75" customHeight="1" thickBot="1" x14ac:dyDescent="0.3">
      <c r="A290" s="7"/>
      <c r="B290" s="7"/>
      <c r="C290" s="7"/>
      <c r="D290" s="8"/>
      <c r="E290" s="95"/>
      <c r="F290" s="95"/>
    </row>
    <row r="291" spans="1:8" ht="15.75" x14ac:dyDescent="0.25">
      <c r="A291" s="22" t="s">
        <v>14</v>
      </c>
      <c r="B291" s="22" t="s">
        <v>403</v>
      </c>
      <c r="C291" s="22" t="s">
        <v>404</v>
      </c>
      <c r="D291" s="21" t="s">
        <v>12</v>
      </c>
      <c r="E291" s="20" t="s">
        <v>11</v>
      </c>
      <c r="F291" s="20" t="s">
        <v>11</v>
      </c>
      <c r="G291" s="20" t="s">
        <v>0</v>
      </c>
      <c r="H291" s="113" t="s">
        <v>348</v>
      </c>
    </row>
    <row r="292" spans="1:8" ht="15.75" customHeight="1" thickBot="1" x14ac:dyDescent="0.3">
      <c r="A292" s="19"/>
      <c r="B292" s="19"/>
      <c r="C292" s="19"/>
      <c r="D292" s="18"/>
      <c r="E292" s="190" t="s">
        <v>10</v>
      </c>
      <c r="F292" s="192" t="s">
        <v>9</v>
      </c>
      <c r="G292" s="218" t="s">
        <v>632</v>
      </c>
      <c r="H292" s="120" t="s">
        <v>349</v>
      </c>
    </row>
    <row r="293" spans="1:8" ht="20.25" customHeight="1" thickTop="1" x14ac:dyDescent="0.25">
      <c r="A293" s="17">
        <v>110</v>
      </c>
      <c r="B293" s="30"/>
      <c r="C293" s="30"/>
      <c r="D293" s="30" t="s">
        <v>43</v>
      </c>
      <c r="E293" s="52"/>
      <c r="F293" s="193"/>
      <c r="G293" s="206"/>
      <c r="H293" s="127"/>
    </row>
    <row r="294" spans="1:8" ht="16.5" customHeight="1" x14ac:dyDescent="0.25">
      <c r="A294" s="17"/>
      <c r="B294" s="30"/>
      <c r="C294" s="30"/>
      <c r="D294" s="30"/>
      <c r="E294" s="52"/>
      <c r="F294" s="194"/>
      <c r="G294" s="203"/>
      <c r="H294" s="115"/>
    </row>
    <row r="295" spans="1:8" x14ac:dyDescent="0.2">
      <c r="A295" s="11"/>
      <c r="B295" s="11"/>
      <c r="C295" s="11">
        <v>1111</v>
      </c>
      <c r="D295" s="11" t="s">
        <v>383</v>
      </c>
      <c r="E295" s="53">
        <v>79970</v>
      </c>
      <c r="F295" s="182">
        <v>79970</v>
      </c>
      <c r="G295" s="112">
        <v>83828.7</v>
      </c>
      <c r="H295" s="111">
        <f t="shared" ref="H295:H326" si="12">(G295/F295)*100</f>
        <v>104.82518444416655</v>
      </c>
    </row>
    <row r="296" spans="1:8" x14ac:dyDescent="0.2">
      <c r="A296" s="11"/>
      <c r="B296" s="11"/>
      <c r="C296" s="11">
        <v>1112</v>
      </c>
      <c r="D296" s="11" t="s">
        <v>384</v>
      </c>
      <c r="E296" s="53">
        <v>4780</v>
      </c>
      <c r="F296" s="182">
        <v>4780</v>
      </c>
      <c r="G296" s="112">
        <v>6502.2</v>
      </c>
      <c r="H296" s="111">
        <f t="shared" si="12"/>
        <v>136.02928870292888</v>
      </c>
    </row>
    <row r="297" spans="1:8" x14ac:dyDescent="0.2">
      <c r="A297" s="11"/>
      <c r="B297" s="11"/>
      <c r="C297" s="11">
        <v>1113</v>
      </c>
      <c r="D297" s="11" t="s">
        <v>385</v>
      </c>
      <c r="E297" s="53">
        <v>14311</v>
      </c>
      <c r="F297" s="182">
        <v>14311</v>
      </c>
      <c r="G297" s="112">
        <v>18762.2</v>
      </c>
      <c r="H297" s="111">
        <f t="shared" si="12"/>
        <v>131.10334707567606</v>
      </c>
    </row>
    <row r="298" spans="1:8" x14ac:dyDescent="0.2">
      <c r="A298" s="11"/>
      <c r="B298" s="11"/>
      <c r="C298" s="11">
        <v>1121</v>
      </c>
      <c r="D298" s="11" t="s">
        <v>42</v>
      </c>
      <c r="E298" s="53">
        <v>106990</v>
      </c>
      <c r="F298" s="182">
        <v>106990</v>
      </c>
      <c r="G298" s="112">
        <v>136081.29999999999</v>
      </c>
      <c r="H298" s="111">
        <f t="shared" si="12"/>
        <v>127.19067202542294</v>
      </c>
    </row>
    <row r="299" spans="1:8" x14ac:dyDescent="0.2">
      <c r="A299" s="11"/>
      <c r="B299" s="11"/>
      <c r="C299" s="11">
        <v>1122</v>
      </c>
      <c r="D299" s="11" t="s">
        <v>41</v>
      </c>
      <c r="E299" s="53">
        <v>13000</v>
      </c>
      <c r="F299" s="182">
        <v>13488.7</v>
      </c>
      <c r="G299" s="112">
        <v>13488.7</v>
      </c>
      <c r="H299" s="111">
        <f t="shared" si="12"/>
        <v>100</v>
      </c>
    </row>
    <row r="300" spans="1:8" x14ac:dyDescent="0.2">
      <c r="A300" s="11"/>
      <c r="B300" s="11"/>
      <c r="C300" s="11">
        <v>1211</v>
      </c>
      <c r="D300" s="11" t="s">
        <v>40</v>
      </c>
      <c r="E300" s="53">
        <v>255155</v>
      </c>
      <c r="F300" s="182">
        <v>255155</v>
      </c>
      <c r="G300" s="112">
        <v>244821.6</v>
      </c>
      <c r="H300" s="111">
        <f t="shared" si="12"/>
        <v>95.950147949285736</v>
      </c>
    </row>
    <row r="301" spans="1:8" hidden="1" x14ac:dyDescent="0.2">
      <c r="A301" s="11"/>
      <c r="B301" s="11"/>
      <c r="C301" s="11">
        <v>1340</v>
      </c>
      <c r="D301" s="11" t="s">
        <v>555</v>
      </c>
      <c r="E301" s="53"/>
      <c r="F301" s="182"/>
      <c r="G301" s="112"/>
      <c r="H301" s="111" t="e">
        <f t="shared" si="12"/>
        <v>#DIV/0!</v>
      </c>
    </row>
    <row r="302" spans="1:8" x14ac:dyDescent="0.2">
      <c r="A302" s="11"/>
      <c r="B302" s="11"/>
      <c r="C302" s="11">
        <v>1341</v>
      </c>
      <c r="D302" s="11" t="s">
        <v>39</v>
      </c>
      <c r="E302" s="53">
        <v>860</v>
      </c>
      <c r="F302" s="182">
        <v>860</v>
      </c>
      <c r="G302" s="112">
        <v>907.4</v>
      </c>
      <c r="H302" s="111">
        <f t="shared" si="12"/>
        <v>105.51162790697674</v>
      </c>
    </row>
    <row r="303" spans="1:8" ht="15" customHeight="1" x14ac:dyDescent="0.25">
      <c r="A303" s="33"/>
      <c r="B303" s="30"/>
      <c r="C303" s="31">
        <v>1342</v>
      </c>
      <c r="D303" s="31" t="s">
        <v>507</v>
      </c>
      <c r="E303" s="53">
        <v>500</v>
      </c>
      <c r="F303" s="182">
        <v>500</v>
      </c>
      <c r="G303" s="112">
        <v>820.5</v>
      </c>
      <c r="H303" s="111">
        <f t="shared" si="12"/>
        <v>164.1</v>
      </c>
    </row>
    <row r="304" spans="1:8" x14ac:dyDescent="0.2">
      <c r="A304" s="32"/>
      <c r="B304" s="31"/>
      <c r="C304" s="31">
        <v>1343</v>
      </c>
      <c r="D304" s="31" t="s">
        <v>38</v>
      </c>
      <c r="E304" s="53">
        <v>1250</v>
      </c>
      <c r="F304" s="182">
        <v>1250</v>
      </c>
      <c r="G304" s="112">
        <v>2034.4</v>
      </c>
      <c r="H304" s="111">
        <f t="shared" si="12"/>
        <v>162.75200000000001</v>
      </c>
    </row>
    <row r="305" spans="1:8" x14ac:dyDescent="0.2">
      <c r="A305" s="10"/>
      <c r="B305" s="11"/>
      <c r="C305" s="11">
        <v>1345</v>
      </c>
      <c r="D305" s="11" t="s">
        <v>556</v>
      </c>
      <c r="E305" s="53">
        <v>13200</v>
      </c>
      <c r="F305" s="182">
        <v>13200</v>
      </c>
      <c r="G305" s="112">
        <v>13527.4</v>
      </c>
      <c r="H305" s="111">
        <f t="shared" si="12"/>
        <v>102.48030303030302</v>
      </c>
    </row>
    <row r="306" spans="1:8" x14ac:dyDescent="0.2">
      <c r="A306" s="10"/>
      <c r="B306" s="11"/>
      <c r="C306" s="11">
        <v>1349</v>
      </c>
      <c r="D306" s="11" t="s">
        <v>510</v>
      </c>
      <c r="E306" s="53">
        <v>0</v>
      </c>
      <c r="F306" s="182">
        <v>0</v>
      </c>
      <c r="G306" s="112">
        <v>266.60000000000002</v>
      </c>
      <c r="H306" s="111" t="e">
        <f t="shared" si="12"/>
        <v>#DIV/0!</v>
      </c>
    </row>
    <row r="307" spans="1:8" x14ac:dyDescent="0.2">
      <c r="A307" s="11"/>
      <c r="B307" s="11"/>
      <c r="C307" s="11">
        <v>1361</v>
      </c>
      <c r="D307" s="11" t="s">
        <v>37</v>
      </c>
      <c r="E307" s="53">
        <v>0</v>
      </c>
      <c r="F307" s="182">
        <v>0</v>
      </c>
      <c r="G307" s="112">
        <v>2.2000000000000002</v>
      </c>
      <c r="H307" s="111" t="e">
        <f t="shared" si="12"/>
        <v>#DIV/0!</v>
      </c>
    </row>
    <row r="308" spans="1:8" ht="16.350000000000001" customHeight="1" x14ac:dyDescent="0.2">
      <c r="A308" s="11"/>
      <c r="B308" s="11"/>
      <c r="C308" s="11">
        <v>1381</v>
      </c>
      <c r="D308" s="11" t="s">
        <v>386</v>
      </c>
      <c r="E308" s="53">
        <v>0</v>
      </c>
      <c r="F308" s="182">
        <v>0</v>
      </c>
      <c r="G308" s="112">
        <v>3474.5</v>
      </c>
      <c r="H308" s="111" t="e">
        <f t="shared" si="12"/>
        <v>#DIV/0!</v>
      </c>
    </row>
    <row r="309" spans="1:8" ht="17.850000000000001" hidden="1" customHeight="1" x14ac:dyDescent="0.2">
      <c r="A309" s="11"/>
      <c r="B309" s="11"/>
      <c r="C309" s="11">
        <v>1382</v>
      </c>
      <c r="D309" s="11" t="s">
        <v>270</v>
      </c>
      <c r="E309" s="53"/>
      <c r="F309" s="182"/>
      <c r="G309" s="112"/>
      <c r="H309" s="111" t="e">
        <f t="shared" si="12"/>
        <v>#DIV/0!</v>
      </c>
    </row>
    <row r="310" spans="1:8" hidden="1" x14ac:dyDescent="0.2">
      <c r="A310" s="11"/>
      <c r="B310" s="11"/>
      <c r="C310" s="11">
        <v>1383</v>
      </c>
      <c r="D310" s="11" t="s">
        <v>229</v>
      </c>
      <c r="E310" s="53"/>
      <c r="F310" s="182"/>
      <c r="G310" s="112"/>
      <c r="H310" s="111" t="e">
        <f t="shared" si="12"/>
        <v>#DIV/0!</v>
      </c>
    </row>
    <row r="311" spans="1:8" x14ac:dyDescent="0.2">
      <c r="A311" s="11"/>
      <c r="B311" s="11"/>
      <c r="C311" s="11">
        <v>1511</v>
      </c>
      <c r="D311" s="11" t="s">
        <v>36</v>
      </c>
      <c r="E311" s="53">
        <v>23000</v>
      </c>
      <c r="F311" s="182">
        <v>23000</v>
      </c>
      <c r="G311" s="112">
        <v>24397.7</v>
      </c>
      <c r="H311" s="111">
        <f t="shared" si="12"/>
        <v>106.07695652173913</v>
      </c>
    </row>
    <row r="312" spans="1:8" hidden="1" x14ac:dyDescent="0.2">
      <c r="A312" s="11"/>
      <c r="B312" s="11"/>
      <c r="C312" s="11">
        <v>2451</v>
      </c>
      <c r="D312" s="11" t="s">
        <v>391</v>
      </c>
      <c r="E312" s="53"/>
      <c r="F312" s="182"/>
      <c r="G312" s="112"/>
      <c r="H312" s="111" t="e">
        <f t="shared" si="12"/>
        <v>#DIV/0!</v>
      </c>
    </row>
    <row r="313" spans="1:8" hidden="1" x14ac:dyDescent="0.2">
      <c r="A313" s="11"/>
      <c r="B313" s="11"/>
      <c r="C313" s="11">
        <v>3201</v>
      </c>
      <c r="D313" s="11" t="s">
        <v>337</v>
      </c>
      <c r="E313" s="53"/>
      <c r="F313" s="182"/>
      <c r="G313" s="112"/>
      <c r="H313" s="111" t="e">
        <f t="shared" si="12"/>
        <v>#DIV/0!</v>
      </c>
    </row>
    <row r="314" spans="1:8" hidden="1" x14ac:dyDescent="0.2">
      <c r="A314" s="11"/>
      <c r="B314" s="11"/>
      <c r="C314" s="11">
        <v>4111</v>
      </c>
      <c r="D314" s="11" t="s">
        <v>584</v>
      </c>
      <c r="E314" s="53"/>
      <c r="F314" s="182"/>
      <c r="G314" s="112"/>
      <c r="H314" s="111" t="e">
        <f t="shared" si="12"/>
        <v>#DIV/0!</v>
      </c>
    </row>
    <row r="315" spans="1:8" x14ac:dyDescent="0.2">
      <c r="A315" s="11"/>
      <c r="B315" s="11"/>
      <c r="C315" s="11">
        <v>4112</v>
      </c>
      <c r="D315" s="11" t="s">
        <v>35</v>
      </c>
      <c r="E315" s="53">
        <v>50355</v>
      </c>
      <c r="F315" s="182">
        <v>50355.199999999997</v>
      </c>
      <c r="G315" s="112">
        <v>50355.199999999997</v>
      </c>
      <c r="H315" s="119">
        <f t="shared" si="12"/>
        <v>100</v>
      </c>
    </row>
    <row r="316" spans="1:8" x14ac:dyDescent="0.2">
      <c r="A316" s="10">
        <v>34053</v>
      </c>
      <c r="B316" s="11"/>
      <c r="C316" s="11">
        <v>4116</v>
      </c>
      <c r="D316" s="11" t="s">
        <v>517</v>
      </c>
      <c r="E316" s="53">
        <v>0</v>
      </c>
      <c r="F316" s="182">
        <v>260</v>
      </c>
      <c r="G316" s="112">
        <v>260</v>
      </c>
      <c r="H316" s="111">
        <f t="shared" si="12"/>
        <v>100</v>
      </c>
    </row>
    <row r="317" spans="1:8" hidden="1" x14ac:dyDescent="0.2">
      <c r="A317" s="10">
        <v>34070</v>
      </c>
      <c r="B317" s="11"/>
      <c r="C317" s="11">
        <v>4116</v>
      </c>
      <c r="D317" s="11" t="s">
        <v>533</v>
      </c>
      <c r="E317" s="53"/>
      <c r="F317" s="182"/>
      <c r="G317" s="112"/>
      <c r="H317" s="111" t="e">
        <f t="shared" si="12"/>
        <v>#DIV/0!</v>
      </c>
    </row>
    <row r="318" spans="1:8" hidden="1" x14ac:dyDescent="0.2">
      <c r="A318" s="10">
        <v>33063</v>
      </c>
      <c r="B318" s="11"/>
      <c r="C318" s="11">
        <v>4116</v>
      </c>
      <c r="D318" s="11" t="s">
        <v>207</v>
      </c>
      <c r="E318" s="53"/>
      <c r="F318" s="182"/>
      <c r="G318" s="112"/>
      <c r="H318" s="111" t="e">
        <f t="shared" si="12"/>
        <v>#DIV/0!</v>
      </c>
    </row>
    <row r="319" spans="1:8" hidden="1" x14ac:dyDescent="0.2">
      <c r="A319" s="10">
        <v>13013</v>
      </c>
      <c r="B319" s="11"/>
      <c r="C319" s="11">
        <v>4116</v>
      </c>
      <c r="D319" s="11" t="s">
        <v>511</v>
      </c>
      <c r="E319" s="53"/>
      <c r="F319" s="182"/>
      <c r="G319" s="112"/>
      <c r="H319" s="111" t="e">
        <f t="shared" si="12"/>
        <v>#DIV/0!</v>
      </c>
    </row>
    <row r="320" spans="1:8" hidden="1" x14ac:dyDescent="0.2">
      <c r="A320" s="10">
        <v>13351</v>
      </c>
      <c r="B320" s="11"/>
      <c r="C320" s="11">
        <v>4116</v>
      </c>
      <c r="D320" s="11" t="s">
        <v>477</v>
      </c>
      <c r="E320" s="53"/>
      <c r="F320" s="182"/>
      <c r="G320" s="112"/>
      <c r="H320" s="111" t="e">
        <f t="shared" si="12"/>
        <v>#DIV/0!</v>
      </c>
    </row>
    <row r="321" spans="1:8" hidden="1" x14ac:dyDescent="0.2">
      <c r="A321" s="10">
        <v>34053</v>
      </c>
      <c r="B321" s="11"/>
      <c r="C321" s="11">
        <v>4116</v>
      </c>
      <c r="D321" s="11" t="s">
        <v>316</v>
      </c>
      <c r="E321" s="53"/>
      <c r="F321" s="182"/>
      <c r="G321" s="112"/>
      <c r="H321" s="111" t="e">
        <f t="shared" si="12"/>
        <v>#DIV/0!</v>
      </c>
    </row>
    <row r="322" spans="1:8" hidden="1" x14ac:dyDescent="0.2">
      <c r="A322" s="10">
        <v>34070</v>
      </c>
      <c r="B322" s="11"/>
      <c r="C322" s="11">
        <v>4116</v>
      </c>
      <c r="D322" s="11" t="s">
        <v>276</v>
      </c>
      <c r="E322" s="53"/>
      <c r="F322" s="182"/>
      <c r="G322" s="112"/>
      <c r="H322" s="111" t="e">
        <f t="shared" si="12"/>
        <v>#DIV/0!</v>
      </c>
    </row>
    <row r="323" spans="1:8" hidden="1" x14ac:dyDescent="0.2">
      <c r="A323" s="10">
        <v>35024</v>
      </c>
      <c r="B323" s="11"/>
      <c r="C323" s="11">
        <v>4116</v>
      </c>
      <c r="D323" s="11" t="s">
        <v>495</v>
      </c>
      <c r="E323" s="53"/>
      <c r="F323" s="182"/>
      <c r="G323" s="112"/>
      <c r="H323" s="111" t="e">
        <f t="shared" si="12"/>
        <v>#DIV/0!</v>
      </c>
    </row>
    <row r="324" spans="1:8" hidden="1" x14ac:dyDescent="0.2">
      <c r="A324" s="10">
        <v>35442</v>
      </c>
      <c r="B324" s="11"/>
      <c r="C324" s="11">
        <v>4116</v>
      </c>
      <c r="D324" s="11" t="s">
        <v>491</v>
      </c>
      <c r="E324" s="53"/>
      <c r="F324" s="182"/>
      <c r="G324" s="112"/>
      <c r="H324" s="111" t="e">
        <f t="shared" si="12"/>
        <v>#DIV/0!</v>
      </c>
    </row>
    <row r="325" spans="1:8" hidden="1" x14ac:dyDescent="0.2">
      <c r="A325" s="10">
        <v>341</v>
      </c>
      <c r="B325" s="11"/>
      <c r="C325" s="11">
        <v>4122</v>
      </c>
      <c r="D325" s="11" t="s">
        <v>288</v>
      </c>
      <c r="E325" s="53"/>
      <c r="F325" s="182"/>
      <c r="G325" s="112"/>
      <c r="H325" s="111" t="e">
        <f t="shared" si="12"/>
        <v>#DIV/0!</v>
      </c>
    </row>
    <row r="326" spans="1:8" hidden="1" x14ac:dyDescent="0.2">
      <c r="A326" s="11">
        <v>431</v>
      </c>
      <c r="B326" s="11"/>
      <c r="C326" s="11">
        <v>4122</v>
      </c>
      <c r="D326" s="11" t="s">
        <v>268</v>
      </c>
      <c r="E326" s="53"/>
      <c r="F326" s="182"/>
      <c r="G326" s="112"/>
      <c r="H326" s="111" t="e">
        <f t="shared" si="12"/>
        <v>#DIV/0!</v>
      </c>
    </row>
    <row r="327" spans="1:8" hidden="1" x14ac:dyDescent="0.2">
      <c r="A327" s="11">
        <v>341</v>
      </c>
      <c r="B327" s="11"/>
      <c r="C327" s="11">
        <v>4122</v>
      </c>
      <c r="D327" s="11" t="s">
        <v>410</v>
      </c>
      <c r="E327" s="53"/>
      <c r="F327" s="182"/>
      <c r="G327" s="112"/>
      <c r="H327" s="111" t="e">
        <f t="shared" ref="H327:H358" si="13">(G327/F327)*100</f>
        <v>#DIV/0!</v>
      </c>
    </row>
    <row r="328" spans="1:8" x14ac:dyDescent="0.2">
      <c r="A328" s="10">
        <v>13013</v>
      </c>
      <c r="B328" s="11"/>
      <c r="C328" s="11">
        <v>4116</v>
      </c>
      <c r="D328" s="11" t="s">
        <v>512</v>
      </c>
      <c r="E328" s="53">
        <v>3300</v>
      </c>
      <c r="F328" s="182">
        <v>4033.2</v>
      </c>
      <c r="G328" s="112">
        <v>4033.1</v>
      </c>
      <c r="H328" s="111">
        <f t="shared" si="13"/>
        <v>99.997520579192695</v>
      </c>
    </row>
    <row r="329" spans="1:8" hidden="1" x14ac:dyDescent="0.2">
      <c r="A329" s="10">
        <v>13351</v>
      </c>
      <c r="B329" s="11"/>
      <c r="C329" s="11">
        <v>4116</v>
      </c>
      <c r="D329" s="11" t="s">
        <v>515</v>
      </c>
      <c r="E329" s="53"/>
      <c r="F329" s="182"/>
      <c r="G329" s="112"/>
      <c r="H329" s="111" t="e">
        <f t="shared" si="13"/>
        <v>#DIV/0!</v>
      </c>
    </row>
    <row r="330" spans="1:8" x14ac:dyDescent="0.2">
      <c r="A330" s="10">
        <v>33092</v>
      </c>
      <c r="B330" s="11"/>
      <c r="C330" s="11">
        <v>4116</v>
      </c>
      <c r="D330" s="11" t="s">
        <v>627</v>
      </c>
      <c r="E330" s="53">
        <v>0</v>
      </c>
      <c r="F330" s="182">
        <v>15002.7</v>
      </c>
      <c r="G330" s="273">
        <v>14914</v>
      </c>
      <c r="H330" s="272">
        <f t="shared" si="13"/>
        <v>99.408773087510909</v>
      </c>
    </row>
    <row r="331" spans="1:8" x14ac:dyDescent="0.2">
      <c r="A331" s="11">
        <v>33093</v>
      </c>
      <c r="B331" s="11"/>
      <c r="C331" s="11">
        <v>4116</v>
      </c>
      <c r="D331" s="11" t="s">
        <v>672</v>
      </c>
      <c r="E331" s="53">
        <v>0</v>
      </c>
      <c r="F331" s="280">
        <v>512.1</v>
      </c>
      <c r="G331" s="281">
        <v>512</v>
      </c>
      <c r="H331" s="272">
        <f t="shared" si="13"/>
        <v>99.980472563952347</v>
      </c>
    </row>
    <row r="332" spans="1:8" hidden="1" x14ac:dyDescent="0.2">
      <c r="A332" s="11"/>
      <c r="B332" s="11"/>
      <c r="C332" s="11">
        <v>4121</v>
      </c>
      <c r="D332" s="11" t="s">
        <v>521</v>
      </c>
      <c r="E332" s="53"/>
      <c r="F332" s="182"/>
      <c r="G332" s="112"/>
      <c r="H332" s="111" t="e">
        <f t="shared" si="13"/>
        <v>#DIV/0!</v>
      </c>
    </row>
    <row r="333" spans="1:8" x14ac:dyDescent="0.2">
      <c r="A333" s="11">
        <v>227</v>
      </c>
      <c r="B333" s="11"/>
      <c r="C333" s="11">
        <v>4122</v>
      </c>
      <c r="D333" s="11" t="s">
        <v>478</v>
      </c>
      <c r="E333" s="53">
        <v>0</v>
      </c>
      <c r="F333" s="182">
        <v>43890.3</v>
      </c>
      <c r="G333" s="112">
        <v>43890.3</v>
      </c>
      <c r="H333" s="111">
        <f t="shared" si="13"/>
        <v>100</v>
      </c>
    </row>
    <row r="334" spans="1:8" hidden="1" x14ac:dyDescent="0.2">
      <c r="A334" s="11">
        <v>214</v>
      </c>
      <c r="B334" s="11"/>
      <c r="C334" s="11">
        <v>4122</v>
      </c>
      <c r="D334" s="11" t="s">
        <v>282</v>
      </c>
      <c r="E334" s="53"/>
      <c r="F334" s="182"/>
      <c r="G334" s="112"/>
      <c r="H334" s="111" t="e">
        <f t="shared" si="13"/>
        <v>#DIV/0!</v>
      </c>
    </row>
    <row r="335" spans="1:8" x14ac:dyDescent="0.2">
      <c r="A335" s="11">
        <v>108</v>
      </c>
      <c r="B335" s="11"/>
      <c r="C335" s="11">
        <v>4122</v>
      </c>
      <c r="D335" s="11" t="s">
        <v>652</v>
      </c>
      <c r="E335" s="53">
        <v>0</v>
      </c>
      <c r="F335" s="182">
        <v>50</v>
      </c>
      <c r="G335" s="273">
        <v>50</v>
      </c>
      <c r="H335" s="119">
        <f t="shared" si="13"/>
        <v>100</v>
      </c>
    </row>
    <row r="336" spans="1:8" x14ac:dyDescent="0.2">
      <c r="A336" s="11">
        <v>331</v>
      </c>
      <c r="B336" s="11"/>
      <c r="C336" s="11">
        <v>4122</v>
      </c>
      <c r="D336" s="11" t="s">
        <v>283</v>
      </c>
      <c r="E336" s="53">
        <v>0</v>
      </c>
      <c r="F336" s="182">
        <v>430</v>
      </c>
      <c r="G336" s="112">
        <v>430</v>
      </c>
      <c r="H336" s="119">
        <f t="shared" si="13"/>
        <v>100</v>
      </c>
    </row>
    <row r="337" spans="1:8" x14ac:dyDescent="0.2">
      <c r="A337" s="10">
        <v>341</v>
      </c>
      <c r="B337" s="11"/>
      <c r="C337" s="11">
        <v>4122</v>
      </c>
      <c r="D337" s="11" t="s">
        <v>522</v>
      </c>
      <c r="E337" s="53">
        <v>0</v>
      </c>
      <c r="F337" s="182">
        <v>225</v>
      </c>
      <c r="G337" s="112">
        <v>225</v>
      </c>
      <c r="H337" s="111">
        <f t="shared" si="13"/>
        <v>100</v>
      </c>
    </row>
    <row r="338" spans="1:8" hidden="1" x14ac:dyDescent="0.2">
      <c r="A338" s="10">
        <v>888</v>
      </c>
      <c r="B338" s="11"/>
      <c r="C338" s="11">
        <v>4122</v>
      </c>
      <c r="D338" s="11" t="s">
        <v>523</v>
      </c>
      <c r="E338" s="53"/>
      <c r="F338" s="182"/>
      <c r="G338" s="112"/>
      <c r="H338" s="111" t="e">
        <f t="shared" si="13"/>
        <v>#DIV/0!</v>
      </c>
    </row>
    <row r="339" spans="1:8" hidden="1" x14ac:dyDescent="0.2">
      <c r="A339" s="10">
        <v>323</v>
      </c>
      <c r="B339" s="11"/>
      <c r="C339" s="11">
        <v>4122</v>
      </c>
      <c r="D339" s="11" t="s">
        <v>619</v>
      </c>
      <c r="E339" s="53"/>
      <c r="F339" s="182"/>
      <c r="G339" s="273"/>
      <c r="H339" s="272" t="e">
        <f t="shared" si="13"/>
        <v>#DIV/0!</v>
      </c>
    </row>
    <row r="340" spans="1:8" hidden="1" x14ac:dyDescent="0.2">
      <c r="A340" s="10">
        <v>33166</v>
      </c>
      <c r="B340" s="11"/>
      <c r="C340" s="11">
        <v>4122</v>
      </c>
      <c r="D340" s="11" t="s">
        <v>619</v>
      </c>
      <c r="E340" s="53"/>
      <c r="F340" s="182"/>
      <c r="G340" s="273"/>
      <c r="H340" s="272" t="e">
        <f t="shared" si="13"/>
        <v>#DIV/0!</v>
      </c>
    </row>
    <row r="341" spans="1:8" x14ac:dyDescent="0.2">
      <c r="A341" s="10">
        <v>311</v>
      </c>
      <c r="B341" s="11"/>
      <c r="C341" s="11">
        <v>4122</v>
      </c>
      <c r="D341" s="11" t="s">
        <v>592</v>
      </c>
      <c r="E341" s="53">
        <v>0</v>
      </c>
      <c r="F341" s="182">
        <v>64</v>
      </c>
      <c r="G341" s="112">
        <v>64</v>
      </c>
      <c r="H341" s="111">
        <f t="shared" si="13"/>
        <v>100</v>
      </c>
    </row>
    <row r="342" spans="1:8" x14ac:dyDescent="0.2">
      <c r="A342" s="10">
        <v>359</v>
      </c>
      <c r="B342" s="11"/>
      <c r="C342" s="11">
        <v>4122</v>
      </c>
      <c r="D342" s="11" t="s">
        <v>683</v>
      </c>
      <c r="E342" s="53">
        <v>0</v>
      </c>
      <c r="F342" s="280">
        <v>100</v>
      </c>
      <c r="G342" s="281">
        <v>100</v>
      </c>
      <c r="H342" s="272">
        <f t="shared" si="13"/>
        <v>100</v>
      </c>
    </row>
    <row r="343" spans="1:8" ht="15.6" hidden="1" customHeight="1" x14ac:dyDescent="0.2">
      <c r="A343" s="10">
        <v>13305</v>
      </c>
      <c r="B343" s="11"/>
      <c r="C343" s="11">
        <v>4122</v>
      </c>
      <c r="D343" s="11" t="s">
        <v>479</v>
      </c>
      <c r="E343" s="53"/>
      <c r="F343" s="182"/>
      <c r="G343" s="112"/>
      <c r="H343" s="111" t="e">
        <f t="shared" si="13"/>
        <v>#DIV/0!</v>
      </c>
    </row>
    <row r="344" spans="1:8" ht="15.6" hidden="1" customHeight="1" x14ac:dyDescent="0.2">
      <c r="A344" s="11">
        <v>13014</v>
      </c>
      <c r="B344" s="11"/>
      <c r="C344" s="11">
        <v>4122</v>
      </c>
      <c r="D344" s="11" t="s">
        <v>588</v>
      </c>
      <c r="E344" s="53"/>
      <c r="F344" s="182"/>
      <c r="G344" s="112"/>
      <c r="H344" s="111" t="e">
        <f t="shared" si="13"/>
        <v>#DIV/0!</v>
      </c>
    </row>
    <row r="345" spans="1:8" ht="15.6" customHeight="1" x14ac:dyDescent="0.2">
      <c r="A345" s="11">
        <v>1441.1445000000001</v>
      </c>
      <c r="B345" s="11"/>
      <c r="C345" s="11">
        <v>4122</v>
      </c>
      <c r="D345" s="11" t="s">
        <v>588</v>
      </c>
      <c r="E345" s="53">
        <v>0</v>
      </c>
      <c r="F345" s="280">
        <v>262.89999999999998</v>
      </c>
      <c r="G345" s="281">
        <v>262.39999999999998</v>
      </c>
      <c r="H345" s="272">
        <f t="shared" si="13"/>
        <v>99.809813617345</v>
      </c>
    </row>
    <row r="346" spans="1:8" x14ac:dyDescent="0.2">
      <c r="A346" s="11">
        <v>13013</v>
      </c>
      <c r="B346" s="11"/>
      <c r="C346" s="11">
        <v>4216</v>
      </c>
      <c r="D346" s="11" t="s">
        <v>513</v>
      </c>
      <c r="E346" s="53">
        <v>0</v>
      </c>
      <c r="F346" s="182">
        <v>146.9</v>
      </c>
      <c r="G346" s="112">
        <v>146.80000000000001</v>
      </c>
      <c r="H346" s="111">
        <f t="shared" si="13"/>
        <v>99.93192648059906</v>
      </c>
    </row>
    <row r="347" spans="1:8" ht="15.6" hidden="1" customHeight="1" x14ac:dyDescent="0.2">
      <c r="A347" s="11">
        <v>33504</v>
      </c>
      <c r="B347" s="11"/>
      <c r="C347" s="11">
        <v>4216</v>
      </c>
      <c r="D347" s="11" t="s">
        <v>541</v>
      </c>
      <c r="E347" s="53"/>
      <c r="F347" s="182"/>
      <c r="G347" s="112"/>
      <c r="H347" s="111" t="e">
        <f t="shared" si="13"/>
        <v>#DIV/0!</v>
      </c>
    </row>
    <row r="348" spans="1:8" ht="17.100000000000001" hidden="1" customHeight="1" x14ac:dyDescent="0.2">
      <c r="A348" s="11">
        <v>33500</v>
      </c>
      <c r="B348" s="11"/>
      <c r="C348" s="11">
        <v>4216</v>
      </c>
      <c r="D348" s="11" t="s">
        <v>484</v>
      </c>
      <c r="E348" s="53"/>
      <c r="F348" s="182"/>
      <c r="G348" s="112"/>
      <c r="H348" s="111" t="e">
        <f t="shared" si="13"/>
        <v>#DIV/0!</v>
      </c>
    </row>
    <row r="349" spans="1:8" ht="17.100000000000001" hidden="1" customHeight="1" x14ac:dyDescent="0.2">
      <c r="A349" s="11">
        <v>331</v>
      </c>
      <c r="B349" s="11"/>
      <c r="C349" s="11">
        <v>4222</v>
      </c>
      <c r="D349" s="11" t="s">
        <v>546</v>
      </c>
      <c r="E349" s="53"/>
      <c r="F349" s="182"/>
      <c r="G349" s="112"/>
      <c r="H349" s="111" t="e">
        <f t="shared" si="13"/>
        <v>#DIV/0!</v>
      </c>
    </row>
    <row r="350" spans="1:8" x14ac:dyDescent="0.2">
      <c r="A350" s="10"/>
      <c r="B350" s="11">
        <v>2169</v>
      </c>
      <c r="C350" s="11">
        <v>2324</v>
      </c>
      <c r="D350" s="11" t="s">
        <v>641</v>
      </c>
      <c r="E350" s="53">
        <v>0</v>
      </c>
      <c r="F350" s="182">
        <v>0</v>
      </c>
      <c r="G350" s="273">
        <v>0</v>
      </c>
      <c r="H350" s="272" t="e">
        <f t="shared" si="13"/>
        <v>#DIV/0!</v>
      </c>
    </row>
    <row r="351" spans="1:8" x14ac:dyDescent="0.2">
      <c r="A351" s="11"/>
      <c r="B351" s="11">
        <v>3111</v>
      </c>
      <c r="C351" s="11">
        <v>2229</v>
      </c>
      <c r="D351" s="11" t="s">
        <v>411</v>
      </c>
      <c r="E351" s="53">
        <v>0</v>
      </c>
      <c r="F351" s="182">
        <v>28.8</v>
      </c>
      <c r="G351" s="112">
        <v>28.6</v>
      </c>
      <c r="H351" s="111">
        <f t="shared" si="13"/>
        <v>99.305555555555557</v>
      </c>
    </row>
    <row r="352" spans="1:8" x14ac:dyDescent="0.2">
      <c r="A352" s="11"/>
      <c r="B352" s="11">
        <v>3113</v>
      </c>
      <c r="C352" s="11">
        <v>2119</v>
      </c>
      <c r="D352" s="11" t="s">
        <v>65</v>
      </c>
      <c r="E352" s="53">
        <v>175</v>
      </c>
      <c r="F352" s="182">
        <v>175</v>
      </c>
      <c r="G352" s="112">
        <v>183.3</v>
      </c>
      <c r="H352" s="111">
        <f t="shared" si="13"/>
        <v>104.74285714285716</v>
      </c>
    </row>
    <row r="353" spans="1:8" hidden="1" x14ac:dyDescent="0.2">
      <c r="A353" s="11"/>
      <c r="B353" s="11">
        <v>3113</v>
      </c>
      <c r="C353" s="11">
        <v>2122</v>
      </c>
      <c r="D353" s="11" t="s">
        <v>373</v>
      </c>
      <c r="E353" s="53"/>
      <c r="F353" s="182"/>
      <c r="G353" s="112"/>
      <c r="H353" s="111" t="e">
        <f t="shared" si="13"/>
        <v>#DIV/0!</v>
      </c>
    </row>
    <row r="354" spans="1:8" hidden="1" x14ac:dyDescent="0.2">
      <c r="A354" s="11">
        <v>33063</v>
      </c>
      <c r="B354" s="11">
        <v>3113</v>
      </c>
      <c r="C354" s="11">
        <v>2229</v>
      </c>
      <c r="D354" s="11" t="s">
        <v>486</v>
      </c>
      <c r="E354" s="53"/>
      <c r="F354" s="182"/>
      <c r="G354" s="112"/>
      <c r="H354" s="111" t="e">
        <f t="shared" si="13"/>
        <v>#DIV/0!</v>
      </c>
    </row>
    <row r="355" spans="1:8" ht="15.6" customHeight="1" x14ac:dyDescent="0.2">
      <c r="A355" s="11"/>
      <c r="B355" s="11">
        <v>3113</v>
      </c>
      <c r="C355" s="11">
        <v>2229</v>
      </c>
      <c r="D355" s="11" t="s">
        <v>485</v>
      </c>
      <c r="E355" s="53">
        <v>0</v>
      </c>
      <c r="F355" s="182">
        <v>172.4</v>
      </c>
      <c r="G355" s="112">
        <v>171.3</v>
      </c>
      <c r="H355" s="111">
        <f t="shared" si="13"/>
        <v>99.361948955916475</v>
      </c>
    </row>
    <row r="356" spans="1:8" x14ac:dyDescent="0.2">
      <c r="A356" s="11"/>
      <c r="B356" s="11">
        <v>3119</v>
      </c>
      <c r="C356" s="11">
        <v>2324</v>
      </c>
      <c r="D356" s="11" t="s">
        <v>647</v>
      </c>
      <c r="E356" s="53">
        <v>0</v>
      </c>
      <c r="F356" s="182">
        <v>0</v>
      </c>
      <c r="G356" s="273">
        <v>1</v>
      </c>
      <c r="H356" s="272" t="e">
        <f t="shared" si="13"/>
        <v>#DIV/0!</v>
      </c>
    </row>
    <row r="357" spans="1:8" hidden="1" x14ac:dyDescent="0.2">
      <c r="A357" s="11"/>
      <c r="B357" s="11">
        <v>3313</v>
      </c>
      <c r="C357" s="11">
        <v>2132</v>
      </c>
      <c r="D357" s="11" t="s">
        <v>64</v>
      </c>
      <c r="E357" s="53"/>
      <c r="F357" s="182"/>
      <c r="G357" s="112"/>
      <c r="H357" s="111" t="e">
        <f t="shared" si="13"/>
        <v>#DIV/0!</v>
      </c>
    </row>
    <row r="358" spans="1:8" hidden="1" x14ac:dyDescent="0.2">
      <c r="A358" s="11"/>
      <c r="B358" s="11">
        <v>3313</v>
      </c>
      <c r="C358" s="11">
        <v>2133</v>
      </c>
      <c r="D358" s="11" t="s">
        <v>63</v>
      </c>
      <c r="E358" s="53"/>
      <c r="F358" s="182"/>
      <c r="G358" s="112"/>
      <c r="H358" s="111" t="e">
        <f t="shared" si="13"/>
        <v>#DIV/0!</v>
      </c>
    </row>
    <row r="359" spans="1:8" hidden="1" x14ac:dyDescent="0.2">
      <c r="A359" s="11"/>
      <c r="B359" s="11">
        <v>3314</v>
      </c>
      <c r="C359" s="11">
        <v>2122</v>
      </c>
      <c r="D359" s="11" t="s">
        <v>628</v>
      </c>
      <c r="E359" s="53"/>
      <c r="F359" s="182"/>
      <c r="G359" s="273"/>
      <c r="H359" s="272" t="e">
        <f t="shared" ref="H359:H386" si="14">(G359/F359)*100</f>
        <v>#DIV/0!</v>
      </c>
    </row>
    <row r="360" spans="1:8" hidden="1" x14ac:dyDescent="0.2">
      <c r="A360" s="11"/>
      <c r="B360" s="11">
        <v>3315</v>
      </c>
      <c r="C360" s="11">
        <v>2122</v>
      </c>
      <c r="D360" s="11" t="s">
        <v>498</v>
      </c>
      <c r="E360" s="53"/>
      <c r="F360" s="182"/>
      <c r="G360" s="112"/>
      <c r="H360" s="111" t="e">
        <f t="shared" si="14"/>
        <v>#DIV/0!</v>
      </c>
    </row>
    <row r="361" spans="1:8" hidden="1" x14ac:dyDescent="0.2">
      <c r="A361" s="11"/>
      <c r="B361" s="11">
        <v>3319</v>
      </c>
      <c r="C361" s="11">
        <v>2324</v>
      </c>
      <c r="D361" s="11" t="s">
        <v>503</v>
      </c>
      <c r="E361" s="53"/>
      <c r="F361" s="182"/>
      <c r="G361" s="112"/>
      <c r="H361" s="111" t="e">
        <f t="shared" si="14"/>
        <v>#DIV/0!</v>
      </c>
    </row>
    <row r="362" spans="1:8" x14ac:dyDescent="0.2">
      <c r="A362" s="11"/>
      <c r="B362" s="11">
        <v>3412</v>
      </c>
      <c r="C362" s="11">
        <v>2324</v>
      </c>
      <c r="D362" s="11" t="s">
        <v>609</v>
      </c>
      <c r="E362" s="53">
        <v>0</v>
      </c>
      <c r="F362" s="182">
        <v>0</v>
      </c>
      <c r="G362" s="112">
        <v>3.2</v>
      </c>
      <c r="H362" s="111" t="e">
        <f t="shared" si="14"/>
        <v>#DIV/0!</v>
      </c>
    </row>
    <row r="363" spans="1:8" hidden="1" x14ac:dyDescent="0.2">
      <c r="A363" s="11"/>
      <c r="B363" s="11">
        <v>3412</v>
      </c>
      <c r="C363" s="11">
        <v>3113</v>
      </c>
      <c r="D363" s="11" t="s">
        <v>293</v>
      </c>
      <c r="E363" s="53"/>
      <c r="F363" s="182"/>
      <c r="G363" s="112"/>
      <c r="H363" s="111" t="e">
        <f t="shared" si="14"/>
        <v>#DIV/0!</v>
      </c>
    </row>
    <row r="364" spans="1:8" x14ac:dyDescent="0.2">
      <c r="A364" s="11"/>
      <c r="B364" s="11">
        <v>3421</v>
      </c>
      <c r="C364" s="11">
        <v>2229</v>
      </c>
      <c r="D364" s="11" t="s">
        <v>658</v>
      </c>
      <c r="E364" s="53">
        <v>0</v>
      </c>
      <c r="F364" s="280">
        <v>0</v>
      </c>
      <c r="G364" s="281">
        <v>2.9</v>
      </c>
      <c r="H364" s="272" t="e">
        <f t="shared" si="14"/>
        <v>#DIV/0!</v>
      </c>
    </row>
    <row r="365" spans="1:8" x14ac:dyDescent="0.2">
      <c r="A365" s="11"/>
      <c r="B365" s="11">
        <v>3612</v>
      </c>
      <c r="C365" s="11">
        <v>2132</v>
      </c>
      <c r="D365" s="11" t="s">
        <v>456</v>
      </c>
      <c r="E365" s="53">
        <v>850</v>
      </c>
      <c r="F365" s="182">
        <v>850</v>
      </c>
      <c r="G365" s="112">
        <v>794.8</v>
      </c>
      <c r="H365" s="111">
        <f t="shared" si="14"/>
        <v>93.505882352941171</v>
      </c>
    </row>
    <row r="366" spans="1:8" x14ac:dyDescent="0.2">
      <c r="A366" s="11"/>
      <c r="B366" s="11">
        <v>3639</v>
      </c>
      <c r="C366" s="11">
        <v>3113</v>
      </c>
      <c r="D366" s="11" t="s">
        <v>659</v>
      </c>
      <c r="E366" s="53">
        <v>0</v>
      </c>
      <c r="F366" s="280">
        <v>0</v>
      </c>
      <c r="G366" s="281">
        <v>40</v>
      </c>
      <c r="H366" s="272" t="e">
        <f t="shared" si="14"/>
        <v>#DIV/0!</v>
      </c>
    </row>
    <row r="367" spans="1:8" x14ac:dyDescent="0.2">
      <c r="A367" s="11"/>
      <c r="B367" s="11">
        <v>4351</v>
      </c>
      <c r="C367" s="11">
        <v>2122</v>
      </c>
      <c r="D367" s="11" t="s">
        <v>660</v>
      </c>
      <c r="E367" s="53">
        <v>0</v>
      </c>
      <c r="F367" s="280">
        <v>6086</v>
      </c>
      <c r="G367" s="281">
        <v>6086</v>
      </c>
      <c r="H367" s="272">
        <f t="shared" si="14"/>
        <v>100</v>
      </c>
    </row>
    <row r="368" spans="1:8" ht="17.100000000000001" hidden="1" customHeight="1" x14ac:dyDescent="0.2">
      <c r="A368" s="11"/>
      <c r="B368" s="11">
        <v>4359</v>
      </c>
      <c r="C368" s="11">
        <v>2122</v>
      </c>
      <c r="D368" s="11" t="s">
        <v>317</v>
      </c>
      <c r="E368" s="53"/>
      <c r="F368" s="182"/>
      <c r="G368" s="112"/>
      <c r="H368" s="111" t="e">
        <f t="shared" si="14"/>
        <v>#DIV/0!</v>
      </c>
    </row>
    <row r="369" spans="1:8" hidden="1" x14ac:dyDescent="0.2">
      <c r="A369" s="11"/>
      <c r="B369" s="11">
        <v>5269</v>
      </c>
      <c r="C369" s="11">
        <v>2321</v>
      </c>
      <c r="D369" s="11" t="s">
        <v>524</v>
      </c>
      <c r="E369" s="53"/>
      <c r="F369" s="182"/>
      <c r="G369" s="112"/>
      <c r="H369" s="111" t="e">
        <f t="shared" si="14"/>
        <v>#DIV/0!</v>
      </c>
    </row>
    <row r="370" spans="1:8" ht="15.6" customHeight="1" x14ac:dyDescent="0.2">
      <c r="A370" s="11"/>
      <c r="B370" s="11">
        <v>6171</v>
      </c>
      <c r="C370" s="11">
        <v>2212</v>
      </c>
      <c r="D370" s="11" t="s">
        <v>224</v>
      </c>
      <c r="E370" s="53">
        <v>10</v>
      </c>
      <c r="F370" s="182">
        <v>10</v>
      </c>
      <c r="G370" s="112">
        <v>49.6</v>
      </c>
      <c r="H370" s="111">
        <f t="shared" si="14"/>
        <v>496</v>
      </c>
    </row>
    <row r="371" spans="1:8" ht="15.6" hidden="1" customHeight="1" x14ac:dyDescent="0.2">
      <c r="A371" s="11"/>
      <c r="B371" s="11">
        <v>6171</v>
      </c>
      <c r="C371" s="11">
        <v>2310</v>
      </c>
      <c r="D371" s="11" t="s">
        <v>423</v>
      </c>
      <c r="E371" s="53"/>
      <c r="F371" s="182"/>
      <c r="G371" s="112"/>
      <c r="H371" s="111" t="e">
        <f t="shared" si="14"/>
        <v>#DIV/0!</v>
      </c>
    </row>
    <row r="372" spans="1:8" ht="15.6" hidden="1" customHeight="1" x14ac:dyDescent="0.2">
      <c r="A372" s="11"/>
      <c r="B372" s="11">
        <v>6171</v>
      </c>
      <c r="C372" s="11">
        <v>2324</v>
      </c>
      <c r="D372" s="11" t="s">
        <v>225</v>
      </c>
      <c r="E372" s="53"/>
      <c r="F372" s="182"/>
      <c r="G372" s="112"/>
      <c r="H372" s="111" t="e">
        <f t="shared" si="14"/>
        <v>#DIV/0!</v>
      </c>
    </row>
    <row r="373" spans="1:8" ht="15.6" customHeight="1" x14ac:dyDescent="0.2">
      <c r="A373" s="11"/>
      <c r="B373" s="11">
        <v>6171</v>
      </c>
      <c r="C373" s="11">
        <v>2329</v>
      </c>
      <c r="D373" s="11" t="s">
        <v>492</v>
      </c>
      <c r="E373" s="53">
        <v>0</v>
      </c>
      <c r="F373" s="182">
        <v>0</v>
      </c>
      <c r="G373" s="112">
        <v>1.5</v>
      </c>
      <c r="H373" s="111" t="e">
        <f t="shared" si="14"/>
        <v>#DIV/0!</v>
      </c>
    </row>
    <row r="374" spans="1:8" hidden="1" x14ac:dyDescent="0.2">
      <c r="A374" s="11"/>
      <c r="B374" s="11">
        <v>6171</v>
      </c>
      <c r="C374" s="11">
        <v>3121</v>
      </c>
      <c r="D374" s="11" t="s">
        <v>499</v>
      </c>
      <c r="E374" s="53"/>
      <c r="F374" s="182"/>
      <c r="G374" s="112"/>
      <c r="H374" s="111" t="e">
        <f t="shared" si="14"/>
        <v>#DIV/0!</v>
      </c>
    </row>
    <row r="375" spans="1:8" ht="15.6" customHeight="1" x14ac:dyDescent="0.2">
      <c r="A375" s="11"/>
      <c r="B375" s="11">
        <v>6310</v>
      </c>
      <c r="C375" s="11">
        <v>2141</v>
      </c>
      <c r="D375" s="11" t="s">
        <v>228</v>
      </c>
      <c r="E375" s="53">
        <v>5010</v>
      </c>
      <c r="F375" s="182">
        <v>5010</v>
      </c>
      <c r="G375" s="112">
        <v>7101.3</v>
      </c>
      <c r="H375" s="111">
        <f t="shared" si="14"/>
        <v>141.74251497005989</v>
      </c>
    </row>
    <row r="376" spans="1:8" hidden="1" x14ac:dyDescent="0.2">
      <c r="A376" s="11"/>
      <c r="B376" s="11">
        <v>6310</v>
      </c>
      <c r="C376" s="11">
        <v>2324</v>
      </c>
      <c r="D376" s="11" t="s">
        <v>34</v>
      </c>
      <c r="E376" s="53"/>
      <c r="F376" s="182"/>
      <c r="G376" s="112"/>
      <c r="H376" s="111" t="e">
        <f t="shared" si="14"/>
        <v>#DIV/0!</v>
      </c>
    </row>
    <row r="377" spans="1:8" hidden="1" x14ac:dyDescent="0.2">
      <c r="A377" s="11"/>
      <c r="B377" s="11">
        <v>6310</v>
      </c>
      <c r="C377" s="11">
        <v>2142</v>
      </c>
      <c r="D377" s="11" t="s">
        <v>226</v>
      </c>
      <c r="E377" s="53"/>
      <c r="F377" s="182"/>
      <c r="G377" s="112"/>
      <c r="H377" s="111" t="e">
        <f t="shared" si="14"/>
        <v>#DIV/0!</v>
      </c>
    </row>
    <row r="378" spans="1:8" hidden="1" x14ac:dyDescent="0.2">
      <c r="A378" s="11"/>
      <c r="B378" s="11">
        <v>6310</v>
      </c>
      <c r="C378" s="11">
        <v>2143</v>
      </c>
      <c r="D378" s="11" t="s">
        <v>33</v>
      </c>
      <c r="E378" s="53"/>
      <c r="F378" s="182"/>
      <c r="G378" s="112"/>
      <c r="H378" s="111" t="e">
        <f t="shared" si="14"/>
        <v>#DIV/0!</v>
      </c>
    </row>
    <row r="379" spans="1:8" hidden="1" x14ac:dyDescent="0.2">
      <c r="A379" s="11"/>
      <c r="B379" s="11">
        <v>6310</v>
      </c>
      <c r="C379" s="11">
        <v>2329</v>
      </c>
      <c r="D379" s="11" t="s">
        <v>32</v>
      </c>
      <c r="E379" s="53"/>
      <c r="F379" s="182"/>
      <c r="G379" s="112"/>
      <c r="H379" s="111" t="e">
        <f t="shared" si="14"/>
        <v>#DIV/0!</v>
      </c>
    </row>
    <row r="380" spans="1:8" hidden="1" x14ac:dyDescent="0.2">
      <c r="A380" s="11"/>
      <c r="B380" s="11">
        <v>6330</v>
      </c>
      <c r="C380" s="11">
        <v>4132</v>
      </c>
      <c r="D380" s="11" t="s">
        <v>31</v>
      </c>
      <c r="E380" s="53"/>
      <c r="F380" s="182"/>
      <c r="G380" s="112"/>
      <c r="H380" s="111" t="e">
        <f t="shared" si="14"/>
        <v>#DIV/0!</v>
      </c>
    </row>
    <row r="381" spans="1:8" x14ac:dyDescent="0.2">
      <c r="A381" s="11"/>
      <c r="B381" s="11">
        <v>6402</v>
      </c>
      <c r="C381" s="11">
        <v>2229</v>
      </c>
      <c r="D381" s="11" t="s">
        <v>457</v>
      </c>
      <c r="E381" s="53">
        <v>0</v>
      </c>
      <c r="F381" s="182">
        <v>0</v>
      </c>
      <c r="G381" s="112">
        <v>43.1</v>
      </c>
      <c r="H381" s="111" t="e">
        <f t="shared" si="14"/>
        <v>#DIV/0!</v>
      </c>
    </row>
    <row r="382" spans="1:8" ht="15.75" thickBot="1" x14ac:dyDescent="0.25">
      <c r="A382" s="11"/>
      <c r="B382" s="11">
        <v>6409</v>
      </c>
      <c r="C382" s="11">
        <v>2328</v>
      </c>
      <c r="D382" s="11" t="s">
        <v>227</v>
      </c>
      <c r="E382" s="53">
        <v>0</v>
      </c>
      <c r="F382" s="182">
        <v>0</v>
      </c>
      <c r="G382" s="112">
        <v>40.700000000000003</v>
      </c>
      <c r="H382" s="111" t="e">
        <f t="shared" si="14"/>
        <v>#DIV/0!</v>
      </c>
    </row>
    <row r="383" spans="1:8" ht="15.75" hidden="1" thickBot="1" x14ac:dyDescent="0.25">
      <c r="A383" s="29"/>
      <c r="B383" s="11">
        <v>6402</v>
      </c>
      <c r="C383" s="11">
        <v>2229</v>
      </c>
      <c r="D383" s="11" t="s">
        <v>60</v>
      </c>
      <c r="E383" s="53">
        <v>0</v>
      </c>
      <c r="F383" s="182">
        <v>0</v>
      </c>
      <c r="G383" s="112">
        <v>0</v>
      </c>
      <c r="H383" s="111" t="e">
        <f t="shared" si="14"/>
        <v>#DIV/0!</v>
      </c>
    </row>
    <row r="384" spans="1:8" ht="15.75" hidden="1" thickBot="1" x14ac:dyDescent="0.25">
      <c r="A384" s="29"/>
      <c r="B384" s="11">
        <v>6409</v>
      </c>
      <c r="C384" s="11">
        <v>2328</v>
      </c>
      <c r="D384" s="11" t="s">
        <v>374</v>
      </c>
      <c r="E384" s="53">
        <v>0</v>
      </c>
      <c r="F384" s="182">
        <v>0</v>
      </c>
      <c r="G384" s="112">
        <v>0</v>
      </c>
      <c r="H384" s="111" t="e">
        <f t="shared" si="14"/>
        <v>#DIV/0!</v>
      </c>
    </row>
    <row r="385" spans="1:8" ht="15.75" hidden="1" thickBot="1" x14ac:dyDescent="0.25">
      <c r="A385" s="29"/>
      <c r="B385" s="29">
        <v>6409</v>
      </c>
      <c r="C385" s="29">
        <v>2329</v>
      </c>
      <c r="D385" s="29" t="s">
        <v>19</v>
      </c>
      <c r="E385" s="54">
        <v>0</v>
      </c>
      <c r="F385" s="184">
        <v>0</v>
      </c>
      <c r="G385" s="118">
        <v>0</v>
      </c>
      <c r="H385" s="119" t="e">
        <f t="shared" si="14"/>
        <v>#DIV/0!</v>
      </c>
    </row>
    <row r="386" spans="1:8" s="6" customFormat="1" ht="21.75" customHeight="1" thickTop="1" thickBot="1" x14ac:dyDescent="0.3">
      <c r="A386" s="37"/>
      <c r="B386" s="37"/>
      <c r="C386" s="37"/>
      <c r="D386" s="36" t="s">
        <v>30</v>
      </c>
      <c r="E386" s="87">
        <f t="shared" ref="E386:G386" si="15">SUM(E295:E385)</f>
        <v>572716</v>
      </c>
      <c r="F386" s="185">
        <f t="shared" si="15"/>
        <v>641169.20000000007</v>
      </c>
      <c r="G386" s="204">
        <f t="shared" si="15"/>
        <v>678705.5</v>
      </c>
      <c r="H386" s="117">
        <f t="shared" si="14"/>
        <v>105.85435170622668</v>
      </c>
    </row>
    <row r="387" spans="1:8" ht="15" customHeight="1" x14ac:dyDescent="0.25">
      <c r="A387" s="7"/>
      <c r="B387" s="7"/>
      <c r="C387" s="7"/>
      <c r="D387" s="8"/>
      <c r="E387" s="197"/>
      <c r="F387" s="197"/>
    </row>
    <row r="388" spans="1:8" ht="0.75" customHeight="1" thickBot="1" x14ac:dyDescent="0.25">
      <c r="A388" s="6"/>
      <c r="B388" s="7"/>
      <c r="C388" s="7"/>
      <c r="D388" s="7"/>
      <c r="E388" s="55"/>
      <c r="F388" s="55"/>
    </row>
    <row r="389" spans="1:8" ht="15.75" hidden="1" thickBot="1" x14ac:dyDescent="0.25">
      <c r="A389" s="6"/>
      <c r="B389" s="7"/>
      <c r="C389" s="7"/>
      <c r="D389" s="7"/>
      <c r="E389" s="55"/>
      <c r="F389" s="55"/>
    </row>
    <row r="390" spans="1:8" ht="15" hidden="1" customHeight="1" thickBot="1" x14ac:dyDescent="0.25">
      <c r="A390" s="6"/>
      <c r="B390" s="7"/>
      <c r="C390" s="7"/>
      <c r="D390" s="7"/>
      <c r="E390" s="55"/>
      <c r="F390" s="55"/>
    </row>
    <row r="391" spans="1:8" ht="15.75" x14ac:dyDescent="0.25">
      <c r="A391" s="22" t="s">
        <v>14</v>
      </c>
      <c r="B391" s="22" t="s">
        <v>403</v>
      </c>
      <c r="C391" s="22" t="s">
        <v>404</v>
      </c>
      <c r="D391" s="21" t="s">
        <v>12</v>
      </c>
      <c r="E391" s="20" t="s">
        <v>11</v>
      </c>
      <c r="F391" s="20" t="s">
        <v>11</v>
      </c>
      <c r="G391" s="20" t="s">
        <v>0</v>
      </c>
      <c r="H391" s="113" t="s">
        <v>348</v>
      </c>
    </row>
    <row r="392" spans="1:8" ht="15.75" customHeight="1" thickBot="1" x14ac:dyDescent="0.3">
      <c r="A392" s="19"/>
      <c r="B392" s="19"/>
      <c r="C392" s="19"/>
      <c r="D392" s="18"/>
      <c r="E392" s="190" t="s">
        <v>10</v>
      </c>
      <c r="F392" s="192" t="s">
        <v>9</v>
      </c>
      <c r="G392" s="218" t="s">
        <v>632</v>
      </c>
      <c r="H392" s="120" t="s">
        <v>349</v>
      </c>
    </row>
    <row r="393" spans="1:8" ht="16.5" customHeight="1" thickTop="1" x14ac:dyDescent="0.25">
      <c r="A393" s="27">
        <v>120</v>
      </c>
      <c r="B393" s="27"/>
      <c r="C393" s="27"/>
      <c r="D393" s="30" t="s">
        <v>29</v>
      </c>
      <c r="E393" s="52"/>
      <c r="F393" s="193"/>
      <c r="G393" s="205"/>
      <c r="H393" s="124"/>
    </row>
    <row r="394" spans="1:8" ht="16.5" customHeight="1" x14ac:dyDescent="0.25">
      <c r="A394" s="17"/>
      <c r="B394" s="30"/>
      <c r="C394" s="30"/>
      <c r="D394" s="30"/>
      <c r="E394" s="53"/>
      <c r="F394" s="182"/>
      <c r="G394" s="203"/>
      <c r="H394" s="115"/>
    </row>
    <row r="395" spans="1:8" ht="15.6" customHeight="1" x14ac:dyDescent="0.2">
      <c r="A395" s="11"/>
      <c r="B395" s="11"/>
      <c r="C395" s="11">
        <v>1361</v>
      </c>
      <c r="D395" s="11" t="s">
        <v>28</v>
      </c>
      <c r="E395" s="217">
        <v>0</v>
      </c>
      <c r="F395" s="196">
        <v>0</v>
      </c>
      <c r="G395" s="281">
        <v>0</v>
      </c>
      <c r="H395" s="111" t="e">
        <f t="shared" ref="H395:H407" si="16">(G395/F395)*100</f>
        <v>#DIV/0!</v>
      </c>
    </row>
    <row r="396" spans="1:8" hidden="1" x14ac:dyDescent="0.2">
      <c r="A396" s="11">
        <v>90002</v>
      </c>
      <c r="B396" s="11"/>
      <c r="C396" s="11">
        <v>4113</v>
      </c>
      <c r="D396" s="11" t="s">
        <v>629</v>
      </c>
      <c r="E396" s="217"/>
      <c r="F396" s="196"/>
      <c r="G396" s="273"/>
      <c r="H396" s="272" t="e">
        <f t="shared" si="16"/>
        <v>#DIV/0!</v>
      </c>
    </row>
    <row r="397" spans="1:8" ht="15.6" customHeight="1" x14ac:dyDescent="0.2">
      <c r="A397" s="271" t="s">
        <v>563</v>
      </c>
      <c r="B397" s="11"/>
      <c r="C397" s="11">
        <v>4116</v>
      </c>
      <c r="D397" s="31" t="s">
        <v>654</v>
      </c>
      <c r="E397" s="217">
        <v>108</v>
      </c>
      <c r="F397" s="196">
        <v>0</v>
      </c>
      <c r="G397" s="112">
        <v>0</v>
      </c>
      <c r="H397" s="111" t="e">
        <f t="shared" si="16"/>
        <v>#DIV/0!</v>
      </c>
    </row>
    <row r="398" spans="1:8" ht="15.6" customHeight="1" x14ac:dyDescent="0.2">
      <c r="A398" s="271" t="s">
        <v>562</v>
      </c>
      <c r="B398" s="11"/>
      <c r="C398" s="11">
        <v>4116</v>
      </c>
      <c r="D398" s="31" t="s">
        <v>656</v>
      </c>
      <c r="E398" s="217">
        <v>0</v>
      </c>
      <c r="F398" s="196">
        <v>163.5</v>
      </c>
      <c r="G398" s="112">
        <v>163.5</v>
      </c>
      <c r="H398" s="111">
        <f t="shared" si="16"/>
        <v>100</v>
      </c>
    </row>
    <row r="399" spans="1:8" ht="15" hidden="1" customHeight="1" x14ac:dyDescent="0.25">
      <c r="A399" s="268" t="s">
        <v>566</v>
      </c>
      <c r="B399" s="27"/>
      <c r="C399" s="45">
        <v>4116</v>
      </c>
      <c r="D399" s="31" t="s">
        <v>565</v>
      </c>
      <c r="E399" s="53"/>
      <c r="F399" s="182"/>
      <c r="G399" s="112"/>
      <c r="H399" s="111" t="e">
        <f t="shared" si="16"/>
        <v>#DIV/0!</v>
      </c>
    </row>
    <row r="400" spans="1:8" ht="15" customHeight="1" x14ac:dyDescent="0.25">
      <c r="A400" s="268" t="s">
        <v>648</v>
      </c>
      <c r="B400" s="27"/>
      <c r="C400" s="45">
        <v>4116</v>
      </c>
      <c r="D400" s="31" t="s">
        <v>565</v>
      </c>
      <c r="E400" s="53">
        <v>0</v>
      </c>
      <c r="F400" s="182">
        <v>1560.4</v>
      </c>
      <c r="G400" s="273">
        <v>1560.1</v>
      </c>
      <c r="H400" s="272">
        <f t="shared" si="16"/>
        <v>99.980774160471668</v>
      </c>
    </row>
    <row r="401" spans="1:8" ht="15" hidden="1" customHeight="1" x14ac:dyDescent="0.25">
      <c r="A401" s="268">
        <v>34055</v>
      </c>
      <c r="B401" s="27"/>
      <c r="C401" s="45">
        <v>4116</v>
      </c>
      <c r="D401" s="31" t="s">
        <v>487</v>
      </c>
      <c r="E401" s="53"/>
      <c r="F401" s="182"/>
      <c r="G401" s="112"/>
      <c r="H401" s="111" t="e">
        <f t="shared" si="16"/>
        <v>#DIV/0!</v>
      </c>
    </row>
    <row r="402" spans="1:8" ht="15" hidden="1" customHeight="1" x14ac:dyDescent="0.25">
      <c r="A402" s="268" t="s">
        <v>576</v>
      </c>
      <c r="B402" s="27"/>
      <c r="C402" s="45">
        <v>4116</v>
      </c>
      <c r="D402" s="31" t="s">
        <v>578</v>
      </c>
      <c r="E402" s="53"/>
      <c r="F402" s="182"/>
      <c r="G402" s="112"/>
      <c r="H402" s="111" t="e">
        <f t="shared" si="16"/>
        <v>#DIV/0!</v>
      </c>
    </row>
    <row r="403" spans="1:8" ht="15" hidden="1" customHeight="1" x14ac:dyDescent="0.25">
      <c r="A403" s="268">
        <v>332</v>
      </c>
      <c r="B403" s="27"/>
      <c r="C403" s="45">
        <v>4122</v>
      </c>
      <c r="D403" s="31" t="s">
        <v>565</v>
      </c>
      <c r="E403" s="53"/>
      <c r="F403" s="182"/>
      <c r="G403" s="112"/>
      <c r="H403" s="111" t="e">
        <f t="shared" si="16"/>
        <v>#DIV/0!</v>
      </c>
    </row>
    <row r="404" spans="1:8" ht="15" hidden="1" customHeight="1" x14ac:dyDescent="0.25">
      <c r="A404" s="268">
        <v>342</v>
      </c>
      <c r="B404" s="27"/>
      <c r="C404" s="45">
        <v>4122</v>
      </c>
      <c r="D404" s="31" t="s">
        <v>655</v>
      </c>
      <c r="E404" s="53"/>
      <c r="F404" s="182"/>
      <c r="G404" s="112"/>
      <c r="H404" s="111" t="e">
        <f t="shared" si="16"/>
        <v>#DIV/0!</v>
      </c>
    </row>
    <row r="405" spans="1:8" ht="15" customHeight="1" x14ac:dyDescent="0.25">
      <c r="A405" s="268" t="s">
        <v>684</v>
      </c>
      <c r="B405" s="27"/>
      <c r="C405" s="45">
        <v>4122</v>
      </c>
      <c r="D405" s="31" t="s">
        <v>685</v>
      </c>
      <c r="E405" s="53">
        <v>0</v>
      </c>
      <c r="F405" s="280">
        <v>500</v>
      </c>
      <c r="G405" s="281">
        <v>500</v>
      </c>
      <c r="H405" s="272">
        <f t="shared" si="16"/>
        <v>100</v>
      </c>
    </row>
    <row r="406" spans="1:8" ht="15.75" customHeight="1" x14ac:dyDescent="0.25">
      <c r="A406" s="268" t="s">
        <v>649</v>
      </c>
      <c r="B406" s="27"/>
      <c r="C406" s="45">
        <v>4152</v>
      </c>
      <c r="D406" s="31" t="s">
        <v>642</v>
      </c>
      <c r="E406" s="53">
        <v>0</v>
      </c>
      <c r="F406" s="182">
        <v>19731</v>
      </c>
      <c r="G406" s="112">
        <v>0</v>
      </c>
      <c r="H406" s="111">
        <f t="shared" si="16"/>
        <v>0</v>
      </c>
    </row>
    <row r="407" spans="1:8" ht="14.1" hidden="1" customHeight="1" x14ac:dyDescent="0.25">
      <c r="A407" s="268"/>
      <c r="B407" s="27"/>
      <c r="C407" s="45">
        <v>4213</v>
      </c>
      <c r="D407" s="31" t="s">
        <v>565</v>
      </c>
      <c r="E407" s="53"/>
      <c r="F407" s="182"/>
      <c r="G407" s="112"/>
      <c r="H407" s="111" t="e">
        <f t="shared" si="16"/>
        <v>#DIV/0!</v>
      </c>
    </row>
    <row r="408" spans="1:8" ht="14.1" hidden="1" customHeight="1" x14ac:dyDescent="0.25">
      <c r="A408" s="268"/>
      <c r="B408" s="27"/>
      <c r="C408" s="45"/>
      <c r="D408" s="31" t="s">
        <v>565</v>
      </c>
      <c r="E408" s="53"/>
      <c r="F408" s="182"/>
      <c r="G408" s="112"/>
      <c r="H408" s="111"/>
    </row>
    <row r="409" spans="1:8" ht="15" hidden="1" customHeight="1" x14ac:dyDescent="0.25">
      <c r="A409" s="268" t="s">
        <v>575</v>
      </c>
      <c r="B409" s="27"/>
      <c r="C409" s="45">
        <v>4116</v>
      </c>
      <c r="D409" s="31" t="s">
        <v>577</v>
      </c>
      <c r="E409" s="53"/>
      <c r="F409" s="182"/>
      <c r="G409" s="112"/>
      <c r="H409" s="111" t="e">
        <f t="shared" ref="H409:H440" si="17">(G409/F409)*100</f>
        <v>#DIV/0!</v>
      </c>
    </row>
    <row r="410" spans="1:8" ht="15" hidden="1" customHeight="1" x14ac:dyDescent="0.25">
      <c r="A410" s="268" t="s">
        <v>575</v>
      </c>
      <c r="B410" s="27"/>
      <c r="C410" s="45">
        <v>4116</v>
      </c>
      <c r="D410" s="31" t="s">
        <v>613</v>
      </c>
      <c r="E410" s="53"/>
      <c r="F410" s="182"/>
      <c r="G410" s="273"/>
      <c r="H410" s="272" t="e">
        <f t="shared" si="17"/>
        <v>#DIV/0!</v>
      </c>
    </row>
    <row r="411" spans="1:8" ht="15" hidden="1" customHeight="1" x14ac:dyDescent="0.25">
      <c r="A411" s="268" t="s">
        <v>575</v>
      </c>
      <c r="B411" s="27"/>
      <c r="C411" s="45">
        <v>4116</v>
      </c>
      <c r="D411" s="31" t="s">
        <v>614</v>
      </c>
      <c r="E411" s="53"/>
      <c r="F411" s="182"/>
      <c r="G411" s="273"/>
      <c r="H411" s="272" t="e">
        <f t="shared" si="17"/>
        <v>#DIV/0!</v>
      </c>
    </row>
    <row r="412" spans="1:8" ht="15" hidden="1" customHeight="1" x14ac:dyDescent="0.25">
      <c r="A412" s="268" t="s">
        <v>569</v>
      </c>
      <c r="B412" s="27"/>
      <c r="C412" s="45">
        <v>4213</v>
      </c>
      <c r="D412" s="44" t="s">
        <v>567</v>
      </c>
      <c r="E412" s="53"/>
      <c r="F412" s="182"/>
      <c r="G412" s="112"/>
      <c r="H412" s="111" t="e">
        <f t="shared" si="17"/>
        <v>#DIV/0!</v>
      </c>
    </row>
    <row r="413" spans="1:8" ht="15" hidden="1" customHeight="1" x14ac:dyDescent="0.25">
      <c r="A413" s="268" t="s">
        <v>569</v>
      </c>
      <c r="B413" s="27"/>
      <c r="C413" s="45">
        <v>4213</v>
      </c>
      <c r="D413" s="44" t="s">
        <v>568</v>
      </c>
      <c r="E413" s="53"/>
      <c r="F413" s="182"/>
      <c r="G413" s="112"/>
      <c r="H413" s="111" t="e">
        <f t="shared" si="17"/>
        <v>#DIV/0!</v>
      </c>
    </row>
    <row r="414" spans="1:8" ht="15" hidden="1" customHeight="1" x14ac:dyDescent="0.25">
      <c r="A414" s="268" t="s">
        <v>569</v>
      </c>
      <c r="B414" s="27"/>
      <c r="C414" s="45">
        <v>4213</v>
      </c>
      <c r="D414" s="44" t="s">
        <v>570</v>
      </c>
      <c r="E414" s="53"/>
      <c r="F414" s="182"/>
      <c r="G414" s="112"/>
      <c r="H414" s="111" t="e">
        <f t="shared" si="17"/>
        <v>#DIV/0!</v>
      </c>
    </row>
    <row r="415" spans="1:8" ht="15" hidden="1" customHeight="1" x14ac:dyDescent="0.25">
      <c r="A415" s="268" t="s">
        <v>569</v>
      </c>
      <c r="B415" s="27"/>
      <c r="C415" s="45">
        <v>4213</v>
      </c>
      <c r="D415" s="44" t="s">
        <v>571</v>
      </c>
      <c r="E415" s="53"/>
      <c r="F415" s="182"/>
      <c r="G415" s="112"/>
      <c r="H415" s="111" t="e">
        <f t="shared" si="17"/>
        <v>#DIV/0!</v>
      </c>
    </row>
    <row r="416" spans="1:8" ht="17.100000000000001" hidden="1" customHeight="1" x14ac:dyDescent="0.25">
      <c r="A416" s="268" t="s">
        <v>612</v>
      </c>
      <c r="B416" s="27"/>
      <c r="C416" s="45">
        <v>4213</v>
      </c>
      <c r="D416" s="44" t="s">
        <v>622</v>
      </c>
      <c r="E416" s="53"/>
      <c r="F416" s="182"/>
      <c r="G416" s="273"/>
      <c r="H416" s="272" t="e">
        <f t="shared" si="17"/>
        <v>#DIV/0!</v>
      </c>
    </row>
    <row r="417" spans="1:8" ht="17.100000000000001" hidden="1" customHeight="1" x14ac:dyDescent="0.25">
      <c r="A417" s="268" t="s">
        <v>620</v>
      </c>
      <c r="B417" s="27"/>
      <c r="C417" s="45">
        <v>4213</v>
      </c>
      <c r="D417" s="44" t="s">
        <v>623</v>
      </c>
      <c r="E417" s="53"/>
      <c r="F417" s="182"/>
      <c r="G417" s="273"/>
      <c r="H417" s="272" t="e">
        <f t="shared" si="17"/>
        <v>#DIV/0!</v>
      </c>
    </row>
    <row r="418" spans="1:8" ht="17.100000000000001" hidden="1" customHeight="1" x14ac:dyDescent="0.25">
      <c r="A418" s="268" t="s">
        <v>621</v>
      </c>
      <c r="B418" s="27"/>
      <c r="C418" s="45">
        <v>4213</v>
      </c>
      <c r="D418" s="44" t="s">
        <v>624</v>
      </c>
      <c r="E418" s="53"/>
      <c r="F418" s="182"/>
      <c r="G418" s="273"/>
      <c r="H418" s="272" t="e">
        <f t="shared" si="17"/>
        <v>#DIV/0!</v>
      </c>
    </row>
    <row r="419" spans="1:8" ht="17.100000000000001" hidden="1" customHeight="1" x14ac:dyDescent="0.25">
      <c r="A419" s="268">
        <v>90992</v>
      </c>
      <c r="B419" s="27"/>
      <c r="C419" s="45">
        <v>4213</v>
      </c>
      <c r="D419" s="44" t="s">
        <v>332</v>
      </c>
      <c r="E419" s="53"/>
      <c r="F419" s="182"/>
      <c r="G419" s="112"/>
      <c r="H419" s="111" t="e">
        <f t="shared" si="17"/>
        <v>#DIV/0!</v>
      </c>
    </row>
    <row r="420" spans="1:8" ht="15" customHeight="1" x14ac:dyDescent="0.25">
      <c r="A420" s="270" t="s">
        <v>677</v>
      </c>
      <c r="B420" s="17"/>
      <c r="C420" s="45">
        <v>4216</v>
      </c>
      <c r="D420" s="44" t="s">
        <v>673</v>
      </c>
      <c r="E420" s="53">
        <v>0</v>
      </c>
      <c r="F420" s="280">
        <v>3710.1</v>
      </c>
      <c r="G420" s="281">
        <v>3710</v>
      </c>
      <c r="H420" s="272">
        <f t="shared" si="17"/>
        <v>99.997304654861054</v>
      </c>
    </row>
    <row r="421" spans="1:8" ht="15" customHeight="1" x14ac:dyDescent="0.25">
      <c r="A421" s="270" t="s">
        <v>677</v>
      </c>
      <c r="B421" s="17"/>
      <c r="C421" s="45">
        <v>4216</v>
      </c>
      <c r="D421" s="44" t="s">
        <v>674</v>
      </c>
      <c r="E421" s="53">
        <v>0</v>
      </c>
      <c r="F421" s="280">
        <v>8942.7000000000007</v>
      </c>
      <c r="G421" s="281">
        <v>8942.6</v>
      </c>
      <c r="H421" s="272">
        <f t="shared" si="17"/>
        <v>99.998881769487951</v>
      </c>
    </row>
    <row r="422" spans="1:8" ht="15" customHeight="1" x14ac:dyDescent="0.25">
      <c r="A422" s="270" t="s">
        <v>677</v>
      </c>
      <c r="B422" s="17"/>
      <c r="C422" s="45">
        <v>4216</v>
      </c>
      <c r="D422" s="44" t="s">
        <v>675</v>
      </c>
      <c r="E422" s="53">
        <v>0</v>
      </c>
      <c r="F422" s="280">
        <v>581.79999999999995</v>
      </c>
      <c r="G422" s="281">
        <v>581.79999999999995</v>
      </c>
      <c r="H422" s="272">
        <f t="shared" si="17"/>
        <v>100</v>
      </c>
    </row>
    <row r="423" spans="1:8" ht="15" customHeight="1" x14ac:dyDescent="0.25">
      <c r="A423" s="270" t="s">
        <v>677</v>
      </c>
      <c r="B423" s="17"/>
      <c r="C423" s="45">
        <v>4216</v>
      </c>
      <c r="D423" s="44" t="s">
        <v>676</v>
      </c>
      <c r="E423" s="53">
        <v>0</v>
      </c>
      <c r="F423" s="280">
        <v>654.6</v>
      </c>
      <c r="G423" s="281">
        <v>654.5</v>
      </c>
      <c r="H423" s="272">
        <f t="shared" si="17"/>
        <v>99.984723495264276</v>
      </c>
    </row>
    <row r="424" spans="1:8" ht="15" hidden="1" customHeight="1" x14ac:dyDescent="0.25">
      <c r="A424" s="270" t="s">
        <v>579</v>
      </c>
      <c r="B424" s="17"/>
      <c r="C424" s="45">
        <v>4216</v>
      </c>
      <c r="D424" s="44" t="s">
        <v>580</v>
      </c>
      <c r="E424" s="53"/>
      <c r="F424" s="182"/>
      <c r="G424" s="112"/>
      <c r="H424" s="272" t="e">
        <f t="shared" si="17"/>
        <v>#DIV/0!</v>
      </c>
    </row>
    <row r="425" spans="1:8" ht="15" hidden="1" customHeight="1" x14ac:dyDescent="0.25">
      <c r="A425" s="270" t="s">
        <v>572</v>
      </c>
      <c r="B425" s="17"/>
      <c r="C425" s="45">
        <v>4216</v>
      </c>
      <c r="D425" s="44" t="s">
        <v>580</v>
      </c>
      <c r="E425" s="53"/>
      <c r="F425" s="182"/>
      <c r="G425" s="112"/>
      <c r="H425" s="272" t="e">
        <f t="shared" si="17"/>
        <v>#DIV/0!</v>
      </c>
    </row>
    <row r="426" spans="1:8" ht="15" hidden="1" customHeight="1" x14ac:dyDescent="0.2">
      <c r="A426" s="269" t="s">
        <v>572</v>
      </c>
      <c r="B426" s="41"/>
      <c r="C426" s="39">
        <v>4216</v>
      </c>
      <c r="D426" s="44" t="s">
        <v>581</v>
      </c>
      <c r="E426" s="53"/>
      <c r="F426" s="182"/>
      <c r="G426" s="112"/>
      <c r="H426" s="111" t="e">
        <f t="shared" si="17"/>
        <v>#DIV/0!</v>
      </c>
    </row>
    <row r="427" spans="1:8" ht="16.5" hidden="1" customHeight="1" x14ac:dyDescent="0.2">
      <c r="A427" s="42">
        <v>17016</v>
      </c>
      <c r="B427" s="41"/>
      <c r="C427" s="39">
        <v>4216</v>
      </c>
      <c r="D427" s="44" t="s">
        <v>581</v>
      </c>
      <c r="E427" s="53"/>
      <c r="F427" s="182"/>
      <c r="G427" s="273"/>
      <c r="H427" s="272" t="e">
        <f t="shared" si="17"/>
        <v>#DIV/0!</v>
      </c>
    </row>
    <row r="428" spans="1:8" ht="15" hidden="1" customHeight="1" x14ac:dyDescent="0.2">
      <c r="A428" s="269" t="s">
        <v>572</v>
      </c>
      <c r="B428" s="41"/>
      <c r="C428" s="39">
        <v>4216</v>
      </c>
      <c r="D428" s="44" t="s">
        <v>573</v>
      </c>
      <c r="E428" s="53"/>
      <c r="F428" s="182"/>
      <c r="G428" s="112"/>
      <c r="H428" s="111" t="e">
        <f t="shared" si="17"/>
        <v>#DIV/0!</v>
      </c>
    </row>
    <row r="429" spans="1:8" ht="15" hidden="1" customHeight="1" x14ac:dyDescent="0.2">
      <c r="A429" s="269" t="s">
        <v>572</v>
      </c>
      <c r="B429" s="41"/>
      <c r="C429" s="39">
        <v>4216</v>
      </c>
      <c r="D429" s="44" t="s">
        <v>564</v>
      </c>
      <c r="E429" s="53"/>
      <c r="F429" s="182"/>
      <c r="G429" s="112"/>
      <c r="H429" s="111" t="e">
        <f t="shared" si="17"/>
        <v>#DIV/0!</v>
      </c>
    </row>
    <row r="430" spans="1:8" ht="16.5" hidden="1" customHeight="1" x14ac:dyDescent="0.2">
      <c r="A430" s="42">
        <v>17969</v>
      </c>
      <c r="B430" s="41"/>
      <c r="C430" s="39">
        <v>4216</v>
      </c>
      <c r="D430" s="44" t="s">
        <v>543</v>
      </c>
      <c r="E430" s="53"/>
      <c r="F430" s="182"/>
      <c r="G430" s="273"/>
      <c r="H430" s="272" t="e">
        <f t="shared" si="17"/>
        <v>#DIV/0!</v>
      </c>
    </row>
    <row r="431" spans="1:8" ht="15" hidden="1" customHeight="1" x14ac:dyDescent="0.2">
      <c r="A431" s="269" t="s">
        <v>575</v>
      </c>
      <c r="B431" s="41"/>
      <c r="C431" s="39">
        <v>4216</v>
      </c>
      <c r="D431" s="44" t="s">
        <v>574</v>
      </c>
      <c r="E431" s="53"/>
      <c r="F431" s="182"/>
      <c r="G431" s="112"/>
      <c r="H431" s="111" t="e">
        <f t="shared" si="17"/>
        <v>#DIV/0!</v>
      </c>
    </row>
    <row r="432" spans="1:8" ht="15" hidden="1" customHeight="1" x14ac:dyDescent="0.2">
      <c r="A432" s="269" t="s">
        <v>572</v>
      </c>
      <c r="B432" s="41"/>
      <c r="C432" s="39">
        <v>4216</v>
      </c>
      <c r="D432" s="44" t="s">
        <v>574</v>
      </c>
      <c r="E432" s="53"/>
      <c r="F432" s="182"/>
      <c r="G432" s="273"/>
      <c r="H432" s="272" t="e">
        <f t="shared" si="17"/>
        <v>#DIV/0!</v>
      </c>
    </row>
    <row r="433" spans="1:8" ht="15" hidden="1" customHeight="1" x14ac:dyDescent="0.2">
      <c r="A433" s="269"/>
      <c r="B433" s="41"/>
      <c r="C433" s="39">
        <v>4216</v>
      </c>
      <c r="D433" s="44" t="s">
        <v>542</v>
      </c>
      <c r="E433" s="53"/>
      <c r="F433" s="182"/>
      <c r="G433" s="112"/>
      <c r="H433" s="111" t="e">
        <f t="shared" si="17"/>
        <v>#DIV/0!</v>
      </c>
    </row>
    <row r="434" spans="1:8" ht="15" hidden="1" customHeight="1" x14ac:dyDescent="0.2">
      <c r="A434" s="269"/>
      <c r="B434" s="41"/>
      <c r="C434" s="39">
        <v>4216</v>
      </c>
      <c r="D434" s="44" t="s">
        <v>543</v>
      </c>
      <c r="E434" s="53"/>
      <c r="F434" s="182"/>
      <c r="G434" s="112"/>
      <c r="H434" s="111" t="e">
        <f t="shared" si="17"/>
        <v>#DIV/0!</v>
      </c>
    </row>
    <row r="435" spans="1:8" ht="15" hidden="1" customHeight="1" x14ac:dyDescent="0.2">
      <c r="A435" s="269">
        <v>13419</v>
      </c>
      <c r="B435" s="41"/>
      <c r="C435" s="39">
        <v>4216</v>
      </c>
      <c r="D435" s="44" t="s">
        <v>387</v>
      </c>
      <c r="E435" s="53"/>
      <c r="F435" s="182"/>
      <c r="G435" s="112"/>
      <c r="H435" s="111" t="e">
        <f t="shared" si="17"/>
        <v>#DIV/0!</v>
      </c>
    </row>
    <row r="436" spans="1:8" ht="15" hidden="1" customHeight="1" x14ac:dyDescent="0.2">
      <c r="A436" s="269">
        <v>13501</v>
      </c>
      <c r="B436" s="41"/>
      <c r="C436" s="39">
        <v>4216</v>
      </c>
      <c r="D436" s="44" t="s">
        <v>387</v>
      </c>
      <c r="E436" s="53"/>
      <c r="F436" s="182"/>
      <c r="G436" s="112"/>
      <c r="H436" s="111" t="e">
        <f t="shared" si="17"/>
        <v>#DIV/0!</v>
      </c>
    </row>
    <row r="437" spans="1:8" ht="15" hidden="1" customHeight="1" x14ac:dyDescent="0.2">
      <c r="A437" s="269"/>
      <c r="B437" s="41"/>
      <c r="C437" s="39">
        <v>4152</v>
      </c>
      <c r="D437" s="44" t="s">
        <v>334</v>
      </c>
      <c r="E437" s="53"/>
      <c r="F437" s="182"/>
      <c r="G437" s="112"/>
      <c r="H437" s="111" t="e">
        <f t="shared" si="17"/>
        <v>#DIV/0!</v>
      </c>
    </row>
    <row r="438" spans="1:8" ht="15" hidden="1" customHeight="1" x14ac:dyDescent="0.2">
      <c r="A438" s="269"/>
      <c r="B438" s="41"/>
      <c r="C438" s="39">
        <v>4232</v>
      </c>
      <c r="D438" s="44" t="s">
        <v>333</v>
      </c>
      <c r="E438" s="53"/>
      <c r="F438" s="182"/>
      <c r="G438" s="112"/>
      <c r="H438" s="111" t="e">
        <f t="shared" si="17"/>
        <v>#DIV/0!</v>
      </c>
    </row>
    <row r="439" spans="1:8" ht="15" hidden="1" customHeight="1" x14ac:dyDescent="0.2">
      <c r="A439" s="269">
        <v>22500</v>
      </c>
      <c r="B439" s="41"/>
      <c r="C439" s="39">
        <v>4216</v>
      </c>
      <c r="D439" s="44" t="s">
        <v>412</v>
      </c>
      <c r="E439" s="53"/>
      <c r="F439" s="182"/>
      <c r="G439" s="112"/>
      <c r="H439" s="111" t="e">
        <f t="shared" si="17"/>
        <v>#DIV/0!</v>
      </c>
    </row>
    <row r="440" spans="1:8" ht="15" customHeight="1" x14ac:dyDescent="0.25">
      <c r="A440" s="252">
        <v>89517</v>
      </c>
      <c r="B440" s="17"/>
      <c r="C440" s="45">
        <v>4213</v>
      </c>
      <c r="D440" s="31" t="s">
        <v>661</v>
      </c>
      <c r="E440" s="53">
        <v>0</v>
      </c>
      <c r="F440" s="280">
        <v>188.6</v>
      </c>
      <c r="G440" s="281">
        <v>188.6</v>
      </c>
      <c r="H440" s="272">
        <f t="shared" si="17"/>
        <v>100</v>
      </c>
    </row>
    <row r="441" spans="1:8" ht="15" customHeight="1" x14ac:dyDescent="0.25">
      <c r="A441" s="252">
        <v>89518</v>
      </c>
      <c r="B441" s="17"/>
      <c r="C441" s="45">
        <v>4213</v>
      </c>
      <c r="D441" s="31" t="s">
        <v>662</v>
      </c>
      <c r="E441" s="53">
        <v>0</v>
      </c>
      <c r="F441" s="280">
        <v>335.3</v>
      </c>
      <c r="G441" s="281">
        <v>335.2</v>
      </c>
      <c r="H441" s="272">
        <f t="shared" ref="H441:H472" si="18">(G441/F441)*100</f>
        <v>99.97017596182522</v>
      </c>
    </row>
    <row r="442" spans="1:8" ht="15" customHeight="1" x14ac:dyDescent="0.2">
      <c r="A442" s="269" t="s">
        <v>667</v>
      </c>
      <c r="B442" s="41"/>
      <c r="C442" s="39">
        <v>4222</v>
      </c>
      <c r="D442" s="44" t="s">
        <v>653</v>
      </c>
      <c r="E442" s="53">
        <v>0</v>
      </c>
      <c r="F442" s="182">
        <v>1000</v>
      </c>
      <c r="G442" s="273">
        <v>1000</v>
      </c>
      <c r="H442" s="272">
        <f t="shared" si="18"/>
        <v>100</v>
      </c>
    </row>
    <row r="443" spans="1:8" ht="15" customHeight="1" x14ac:dyDescent="0.25">
      <c r="A443" s="270" t="s">
        <v>668</v>
      </c>
      <c r="B443" s="17"/>
      <c r="C443" s="45">
        <v>4222</v>
      </c>
      <c r="D443" s="31" t="s">
        <v>664</v>
      </c>
      <c r="E443" s="53">
        <v>0</v>
      </c>
      <c r="F443" s="280">
        <v>81.599999999999994</v>
      </c>
      <c r="G443" s="281">
        <v>81.599999999999994</v>
      </c>
      <c r="H443" s="272">
        <f t="shared" si="18"/>
        <v>100</v>
      </c>
    </row>
    <row r="444" spans="1:8" ht="15" customHeight="1" x14ac:dyDescent="0.25">
      <c r="A444" s="270" t="s">
        <v>669</v>
      </c>
      <c r="B444" s="17"/>
      <c r="C444" s="45">
        <v>4222</v>
      </c>
      <c r="D444" s="31" t="s">
        <v>663</v>
      </c>
      <c r="E444" s="53">
        <v>0</v>
      </c>
      <c r="F444" s="280">
        <v>1300</v>
      </c>
      <c r="G444" s="281">
        <v>1300</v>
      </c>
      <c r="H444" s="272">
        <f t="shared" si="18"/>
        <v>100</v>
      </c>
    </row>
    <row r="445" spans="1:8" ht="15" hidden="1" customHeight="1" x14ac:dyDescent="0.2">
      <c r="A445" s="269">
        <v>221</v>
      </c>
      <c r="B445" s="41"/>
      <c r="C445" s="39">
        <v>4222</v>
      </c>
      <c r="D445" s="44" t="s">
        <v>424</v>
      </c>
      <c r="E445" s="53"/>
      <c r="F445" s="182"/>
      <c r="G445" s="112"/>
      <c r="H445" s="111" t="e">
        <f t="shared" si="18"/>
        <v>#DIV/0!</v>
      </c>
    </row>
    <row r="446" spans="1:8" ht="15" hidden="1" customHeight="1" x14ac:dyDescent="0.2">
      <c r="A446" s="269">
        <v>221</v>
      </c>
      <c r="B446" s="41"/>
      <c r="C446" s="39">
        <v>4222</v>
      </c>
      <c r="D446" s="44" t="s">
        <v>547</v>
      </c>
      <c r="E446" s="53"/>
      <c r="F446" s="182"/>
      <c r="G446" s="112"/>
      <c r="H446" s="111" t="e">
        <f t="shared" si="18"/>
        <v>#DIV/0!</v>
      </c>
    </row>
    <row r="447" spans="1:8" ht="15" hidden="1" customHeight="1" x14ac:dyDescent="0.25">
      <c r="A447" s="270">
        <v>342</v>
      </c>
      <c r="B447" s="17"/>
      <c r="C447" s="45">
        <v>4222</v>
      </c>
      <c r="D447" s="31" t="s">
        <v>527</v>
      </c>
      <c r="E447" s="53"/>
      <c r="F447" s="182"/>
      <c r="G447" s="112"/>
      <c r="H447" s="111" t="e">
        <f t="shared" si="18"/>
        <v>#DIV/0!</v>
      </c>
    </row>
    <row r="448" spans="1:8" ht="15" hidden="1" customHeight="1" x14ac:dyDescent="0.25">
      <c r="A448" s="252">
        <v>332</v>
      </c>
      <c r="B448" s="17"/>
      <c r="C448" s="45">
        <v>4222</v>
      </c>
      <c r="D448" s="31" t="s">
        <v>428</v>
      </c>
      <c r="E448" s="53"/>
      <c r="F448" s="182"/>
      <c r="G448" s="112"/>
      <c r="H448" s="111" t="e">
        <f t="shared" si="18"/>
        <v>#DIV/0!</v>
      </c>
    </row>
    <row r="449" spans="1:8" ht="15" hidden="1" customHeight="1" x14ac:dyDescent="0.25">
      <c r="A449" s="252">
        <v>435</v>
      </c>
      <c r="B449" s="17"/>
      <c r="C449" s="45">
        <v>4222</v>
      </c>
      <c r="D449" s="31" t="s">
        <v>615</v>
      </c>
      <c r="E449" s="53"/>
      <c r="F449" s="182"/>
      <c r="G449" s="273"/>
      <c r="H449" s="272" t="e">
        <f t="shared" si="18"/>
        <v>#DIV/0!</v>
      </c>
    </row>
    <row r="450" spans="1:8" ht="15.75" hidden="1" customHeight="1" x14ac:dyDescent="0.25">
      <c r="A450" s="252">
        <v>415</v>
      </c>
      <c r="B450" s="17"/>
      <c r="C450" s="45">
        <v>4232</v>
      </c>
      <c r="D450" s="44" t="s">
        <v>415</v>
      </c>
      <c r="E450" s="53"/>
      <c r="F450" s="182"/>
      <c r="G450" s="112"/>
      <c r="H450" s="111" t="e">
        <f t="shared" si="18"/>
        <v>#DIV/0!</v>
      </c>
    </row>
    <row r="451" spans="1:8" ht="16.5" customHeight="1" x14ac:dyDescent="0.2">
      <c r="A451" s="11"/>
      <c r="B451" s="11">
        <v>1014</v>
      </c>
      <c r="C451" s="11">
        <v>2132</v>
      </c>
      <c r="D451" s="50" t="s">
        <v>280</v>
      </c>
      <c r="E451" s="53">
        <v>25</v>
      </c>
      <c r="F451" s="182">
        <v>25</v>
      </c>
      <c r="G451" s="112">
        <v>26</v>
      </c>
      <c r="H451" s="111">
        <f t="shared" si="18"/>
        <v>104</v>
      </c>
    </row>
    <row r="452" spans="1:8" ht="16.5" hidden="1" customHeight="1" x14ac:dyDescent="0.2">
      <c r="A452" s="42"/>
      <c r="B452" s="41">
        <v>2169</v>
      </c>
      <c r="C452" s="39">
        <v>2212</v>
      </c>
      <c r="D452" s="38" t="s">
        <v>561</v>
      </c>
      <c r="E452" s="53"/>
      <c r="F452" s="182"/>
      <c r="G452" s="112"/>
      <c r="H452" s="111" t="e">
        <f t="shared" si="18"/>
        <v>#DIV/0!</v>
      </c>
    </row>
    <row r="453" spans="1:8" ht="16.5" hidden="1" customHeight="1" x14ac:dyDescent="0.2">
      <c r="A453" s="42"/>
      <c r="B453" s="41">
        <v>2212</v>
      </c>
      <c r="C453" s="39">
        <v>2212</v>
      </c>
      <c r="D453" s="38" t="s">
        <v>327</v>
      </c>
      <c r="E453" s="53"/>
      <c r="F453" s="182"/>
      <c r="G453" s="112"/>
      <c r="H453" s="111" t="e">
        <f t="shared" si="18"/>
        <v>#DIV/0!</v>
      </c>
    </row>
    <row r="454" spans="1:8" ht="16.5" hidden="1" customHeight="1" x14ac:dyDescent="0.2">
      <c r="A454" s="40"/>
      <c r="B454" s="39">
        <v>2212</v>
      </c>
      <c r="C454" s="11">
        <v>2324</v>
      </c>
      <c r="D454" s="11" t="s">
        <v>328</v>
      </c>
      <c r="E454" s="53"/>
      <c r="F454" s="182"/>
      <c r="G454" s="112"/>
      <c r="H454" s="111" t="e">
        <f t="shared" si="18"/>
        <v>#DIV/0!</v>
      </c>
    </row>
    <row r="455" spans="1:8" ht="16.5" hidden="1" customHeight="1" x14ac:dyDescent="0.2">
      <c r="A455" s="40"/>
      <c r="B455" s="39">
        <v>2219</v>
      </c>
      <c r="C455" s="11">
        <v>2324</v>
      </c>
      <c r="D455" s="11" t="s">
        <v>429</v>
      </c>
      <c r="E455" s="53"/>
      <c r="F455" s="182"/>
      <c r="G455" s="112"/>
      <c r="H455" s="111" t="e">
        <f t="shared" si="18"/>
        <v>#DIV/0!</v>
      </c>
    </row>
    <row r="456" spans="1:8" ht="17.100000000000001" hidden="1" customHeight="1" x14ac:dyDescent="0.2">
      <c r="A456" s="10"/>
      <c r="B456" s="11">
        <v>2221</v>
      </c>
      <c r="C456" s="11">
        <v>2329</v>
      </c>
      <c r="D456" s="11" t="s">
        <v>416</v>
      </c>
      <c r="E456" s="53"/>
      <c r="F456" s="182"/>
      <c r="G456" s="112"/>
      <c r="H456" s="111" t="e">
        <f t="shared" si="18"/>
        <v>#DIV/0!</v>
      </c>
    </row>
    <row r="457" spans="1:8" ht="17.100000000000001" customHeight="1" x14ac:dyDescent="0.2">
      <c r="A457" s="10"/>
      <c r="B457" s="11">
        <v>2329</v>
      </c>
      <c r="C457" s="11">
        <v>2329</v>
      </c>
      <c r="D457" s="11" t="s">
        <v>665</v>
      </c>
      <c r="E457" s="53">
        <v>0</v>
      </c>
      <c r="F457" s="280">
        <v>0</v>
      </c>
      <c r="G457" s="281">
        <v>0</v>
      </c>
      <c r="H457" s="272" t="e">
        <f t="shared" si="18"/>
        <v>#DIV/0!</v>
      </c>
    </row>
    <row r="458" spans="1:8" ht="17.100000000000001" customHeight="1" x14ac:dyDescent="0.2">
      <c r="A458" s="10"/>
      <c r="B458" s="11">
        <v>3111</v>
      </c>
      <c r="C458" s="11">
        <v>2322</v>
      </c>
      <c r="D458" s="11" t="s">
        <v>544</v>
      </c>
      <c r="E458" s="53">
        <v>0</v>
      </c>
      <c r="F458" s="182">
        <v>0</v>
      </c>
      <c r="G458" s="112">
        <v>235.7</v>
      </c>
      <c r="H458" s="111" t="e">
        <f t="shared" si="18"/>
        <v>#DIV/0!</v>
      </c>
    </row>
    <row r="459" spans="1:8" x14ac:dyDescent="0.2">
      <c r="A459" s="11"/>
      <c r="B459" s="11">
        <v>3313</v>
      </c>
      <c r="C459" s="11">
        <v>2132</v>
      </c>
      <c r="D459" s="50" t="s">
        <v>439</v>
      </c>
      <c r="E459" s="53">
        <v>350</v>
      </c>
      <c r="F459" s="182">
        <v>350</v>
      </c>
      <c r="G459" s="112">
        <v>204.2</v>
      </c>
      <c r="H459" s="111">
        <f t="shared" si="18"/>
        <v>58.342857142857142</v>
      </c>
    </row>
    <row r="460" spans="1:8" ht="14.25" hidden="1" customHeight="1" x14ac:dyDescent="0.2">
      <c r="A460" s="10"/>
      <c r="B460" s="11">
        <v>3313</v>
      </c>
      <c r="C460" s="11">
        <v>2324</v>
      </c>
      <c r="D460" s="11" t="s">
        <v>593</v>
      </c>
      <c r="E460" s="53"/>
      <c r="F460" s="182"/>
      <c r="G460" s="273"/>
      <c r="H460" s="272" t="e">
        <f t="shared" si="18"/>
        <v>#DIV/0!</v>
      </c>
    </row>
    <row r="461" spans="1:8" ht="14.1" customHeight="1" x14ac:dyDescent="0.2">
      <c r="A461" s="10"/>
      <c r="B461" s="11">
        <v>3326</v>
      </c>
      <c r="C461" s="11">
        <v>2322</v>
      </c>
      <c r="D461" s="11" t="s">
        <v>595</v>
      </c>
      <c r="E461" s="53">
        <v>0</v>
      </c>
      <c r="F461" s="182">
        <v>0</v>
      </c>
      <c r="G461" s="273">
        <v>294.39999999999998</v>
      </c>
      <c r="H461" s="272" t="e">
        <f t="shared" si="18"/>
        <v>#DIV/0!</v>
      </c>
    </row>
    <row r="462" spans="1:8" ht="14.25" hidden="1" customHeight="1" x14ac:dyDescent="0.2">
      <c r="A462" s="10"/>
      <c r="B462" s="11">
        <v>3326</v>
      </c>
      <c r="C462" s="11">
        <v>2324</v>
      </c>
      <c r="D462" s="11" t="s">
        <v>595</v>
      </c>
      <c r="E462" s="53"/>
      <c r="F462" s="182"/>
      <c r="G462" s="112"/>
      <c r="H462" s="111" t="e">
        <f t="shared" si="18"/>
        <v>#DIV/0!</v>
      </c>
    </row>
    <row r="463" spans="1:8" ht="15.75" hidden="1" customHeight="1" x14ac:dyDescent="0.2">
      <c r="A463" s="10"/>
      <c r="B463" s="11">
        <v>3326</v>
      </c>
      <c r="C463" s="11">
        <v>3122</v>
      </c>
      <c r="D463" s="11" t="s">
        <v>419</v>
      </c>
      <c r="E463" s="53"/>
      <c r="F463" s="182"/>
      <c r="G463" s="112"/>
      <c r="H463" s="111" t="e">
        <f t="shared" si="18"/>
        <v>#DIV/0!</v>
      </c>
    </row>
    <row r="464" spans="1:8" ht="23.25" hidden="1" customHeight="1" x14ac:dyDescent="0.2">
      <c r="A464" s="10"/>
      <c r="B464" s="11">
        <v>3326</v>
      </c>
      <c r="C464" s="11">
        <v>3121</v>
      </c>
      <c r="D464" s="11" t="s">
        <v>323</v>
      </c>
      <c r="E464" s="53"/>
      <c r="F464" s="182"/>
      <c r="G464" s="112"/>
      <c r="H464" s="111" t="e">
        <f t="shared" si="18"/>
        <v>#DIV/0!</v>
      </c>
    </row>
    <row r="465" spans="1:8" x14ac:dyDescent="0.2">
      <c r="A465" s="11"/>
      <c r="B465" s="11">
        <v>3612</v>
      </c>
      <c r="C465" s="11">
        <v>2111</v>
      </c>
      <c r="D465" s="11" t="s">
        <v>230</v>
      </c>
      <c r="E465" s="53">
        <v>1740</v>
      </c>
      <c r="F465" s="182">
        <v>1740</v>
      </c>
      <c r="G465" s="112">
        <v>2098</v>
      </c>
      <c r="H465" s="111">
        <f t="shared" si="18"/>
        <v>120.57471264367817</v>
      </c>
    </row>
    <row r="466" spans="1:8" x14ac:dyDescent="0.2">
      <c r="A466" s="11"/>
      <c r="B466" s="11">
        <v>3612</v>
      </c>
      <c r="C466" s="11">
        <v>2132</v>
      </c>
      <c r="D466" s="11" t="s">
        <v>231</v>
      </c>
      <c r="E466" s="53">
        <v>4890</v>
      </c>
      <c r="F466" s="182">
        <v>4890</v>
      </c>
      <c r="G466" s="112">
        <v>5303.6</v>
      </c>
      <c r="H466" s="111">
        <f t="shared" si="18"/>
        <v>108.45807770961147</v>
      </c>
    </row>
    <row r="467" spans="1:8" ht="15.6" customHeight="1" x14ac:dyDescent="0.2">
      <c r="A467" s="11"/>
      <c r="B467" s="11">
        <v>3612</v>
      </c>
      <c r="C467" s="11">
        <v>2322</v>
      </c>
      <c r="D467" s="11" t="s">
        <v>27</v>
      </c>
      <c r="E467" s="53">
        <v>0</v>
      </c>
      <c r="F467" s="182">
        <v>0</v>
      </c>
      <c r="G467" s="112">
        <v>119.3</v>
      </c>
      <c r="H467" s="111" t="e">
        <f t="shared" si="18"/>
        <v>#DIV/0!</v>
      </c>
    </row>
    <row r="468" spans="1:8" x14ac:dyDescent="0.2">
      <c r="A468" s="11"/>
      <c r="B468" s="11">
        <v>3612</v>
      </c>
      <c r="C468" s="11">
        <v>2324</v>
      </c>
      <c r="D468" s="11" t="s">
        <v>596</v>
      </c>
      <c r="E468" s="53">
        <v>150</v>
      </c>
      <c r="F468" s="182">
        <v>150</v>
      </c>
      <c r="G468" s="112">
        <v>249.5</v>
      </c>
      <c r="H468" s="111">
        <f t="shared" si="18"/>
        <v>166.33333333333334</v>
      </c>
    </row>
    <row r="469" spans="1:8" hidden="1" x14ac:dyDescent="0.2">
      <c r="A469" s="11"/>
      <c r="B469" s="11">
        <v>3612</v>
      </c>
      <c r="C469" s="11">
        <v>2329</v>
      </c>
      <c r="D469" s="11" t="s">
        <v>26</v>
      </c>
      <c r="E469" s="53"/>
      <c r="F469" s="182"/>
      <c r="G469" s="112"/>
      <c r="H469" s="111" t="e">
        <f t="shared" si="18"/>
        <v>#DIV/0!</v>
      </c>
    </row>
    <row r="470" spans="1:8" x14ac:dyDescent="0.2">
      <c r="A470" s="11"/>
      <c r="B470" s="11">
        <v>3612</v>
      </c>
      <c r="C470" s="11">
        <v>3112</v>
      </c>
      <c r="D470" s="11" t="s">
        <v>232</v>
      </c>
      <c r="E470" s="53">
        <v>9350</v>
      </c>
      <c r="F470" s="182">
        <v>9350</v>
      </c>
      <c r="G470" s="112">
        <v>5082.3</v>
      </c>
      <c r="H470" s="111">
        <f t="shared" si="18"/>
        <v>54.356149732620317</v>
      </c>
    </row>
    <row r="471" spans="1:8" x14ac:dyDescent="0.2">
      <c r="A471" s="11"/>
      <c r="B471" s="11">
        <v>3613</v>
      </c>
      <c r="C471" s="11">
        <v>2111</v>
      </c>
      <c r="D471" s="11" t="s">
        <v>233</v>
      </c>
      <c r="E471" s="53">
        <v>2450</v>
      </c>
      <c r="F471" s="182">
        <v>2450</v>
      </c>
      <c r="G471" s="112">
        <v>2917.8</v>
      </c>
      <c r="H471" s="111">
        <f t="shared" si="18"/>
        <v>119.09387755102041</v>
      </c>
    </row>
    <row r="472" spans="1:8" x14ac:dyDescent="0.2">
      <c r="A472" s="11"/>
      <c r="B472" s="11">
        <v>3613</v>
      </c>
      <c r="C472" s="11">
        <v>2132</v>
      </c>
      <c r="D472" s="11" t="s">
        <v>234</v>
      </c>
      <c r="E472" s="53">
        <v>5120</v>
      </c>
      <c r="F472" s="182">
        <v>5120</v>
      </c>
      <c r="G472" s="112">
        <v>6075.1</v>
      </c>
      <c r="H472" s="111">
        <f t="shared" si="18"/>
        <v>118.654296875</v>
      </c>
    </row>
    <row r="473" spans="1:8" hidden="1" x14ac:dyDescent="0.2">
      <c r="A473" s="29"/>
      <c r="B473" s="11">
        <v>3613</v>
      </c>
      <c r="C473" s="11">
        <v>2133</v>
      </c>
      <c r="D473" s="11" t="s">
        <v>25</v>
      </c>
      <c r="E473" s="53"/>
      <c r="F473" s="182"/>
      <c r="G473" s="112"/>
      <c r="H473" s="111" t="e">
        <f t="shared" ref="H473:H502" si="19">(G473/F473)*100</f>
        <v>#DIV/0!</v>
      </c>
    </row>
    <row r="474" spans="1:8" hidden="1" x14ac:dyDescent="0.2">
      <c r="A474" s="29"/>
      <c r="B474" s="11">
        <v>3613</v>
      </c>
      <c r="C474" s="11">
        <v>2310</v>
      </c>
      <c r="D474" s="11" t="s">
        <v>24</v>
      </c>
      <c r="E474" s="53"/>
      <c r="F474" s="182"/>
      <c r="G474" s="112"/>
      <c r="H474" s="111" t="e">
        <f t="shared" si="19"/>
        <v>#DIV/0!</v>
      </c>
    </row>
    <row r="475" spans="1:8" x14ac:dyDescent="0.2">
      <c r="A475" s="29"/>
      <c r="B475" s="11">
        <v>3613</v>
      </c>
      <c r="C475" s="11">
        <v>2322</v>
      </c>
      <c r="D475" s="11" t="s">
        <v>464</v>
      </c>
      <c r="E475" s="53">
        <v>0</v>
      </c>
      <c r="F475" s="182">
        <v>0</v>
      </c>
      <c r="G475" s="112">
        <v>1041.5999999999999</v>
      </c>
      <c r="H475" s="111" t="e">
        <f t="shared" si="19"/>
        <v>#DIV/0!</v>
      </c>
    </row>
    <row r="476" spans="1:8" x14ac:dyDescent="0.2">
      <c r="A476" s="29"/>
      <c r="B476" s="11">
        <v>3613</v>
      </c>
      <c r="C476" s="11">
        <v>2324</v>
      </c>
      <c r="D476" s="11" t="s">
        <v>597</v>
      </c>
      <c r="E476" s="53">
        <v>400</v>
      </c>
      <c r="F476" s="182">
        <v>400</v>
      </c>
      <c r="G476" s="112">
        <v>1739.4</v>
      </c>
      <c r="H476" s="111">
        <f t="shared" si="19"/>
        <v>434.85</v>
      </c>
    </row>
    <row r="477" spans="1:8" hidden="1" x14ac:dyDescent="0.2">
      <c r="A477" s="29"/>
      <c r="B477" s="11">
        <v>3613</v>
      </c>
      <c r="C477" s="11">
        <v>2322</v>
      </c>
      <c r="D477" s="11" t="s">
        <v>23</v>
      </c>
      <c r="E477" s="53"/>
      <c r="F477" s="182"/>
      <c r="G477" s="112"/>
      <c r="H477" s="111" t="e">
        <f t="shared" si="19"/>
        <v>#DIV/0!</v>
      </c>
    </row>
    <row r="478" spans="1:8" hidden="1" x14ac:dyDescent="0.2">
      <c r="A478" s="29"/>
      <c r="B478" s="11">
        <v>3613</v>
      </c>
      <c r="C478" s="11">
        <v>2324</v>
      </c>
      <c r="D478" s="11" t="s">
        <v>235</v>
      </c>
      <c r="E478" s="53"/>
      <c r="F478" s="182"/>
      <c r="G478" s="112"/>
      <c r="H478" s="111" t="e">
        <f t="shared" si="19"/>
        <v>#DIV/0!</v>
      </c>
    </row>
    <row r="479" spans="1:8" x14ac:dyDescent="0.2">
      <c r="A479" s="29"/>
      <c r="B479" s="11">
        <v>3613</v>
      </c>
      <c r="C479" s="11">
        <v>3112</v>
      </c>
      <c r="D479" s="11" t="s">
        <v>236</v>
      </c>
      <c r="E479" s="53">
        <v>1000</v>
      </c>
      <c r="F479" s="182">
        <v>1000</v>
      </c>
      <c r="G479" s="112">
        <v>0</v>
      </c>
      <c r="H479" s="119">
        <f t="shared" si="19"/>
        <v>0</v>
      </c>
    </row>
    <row r="480" spans="1:8" hidden="1" x14ac:dyDescent="0.2">
      <c r="A480" s="29"/>
      <c r="B480" s="11">
        <v>3631</v>
      </c>
      <c r="C480" s="11">
        <v>2133</v>
      </c>
      <c r="D480" s="11" t="s">
        <v>237</v>
      </c>
      <c r="E480" s="53"/>
      <c r="F480" s="182"/>
      <c r="G480" s="112"/>
      <c r="H480" s="111" t="e">
        <f t="shared" si="19"/>
        <v>#DIV/0!</v>
      </c>
    </row>
    <row r="481" spans="1:8" x14ac:dyDescent="0.2">
      <c r="A481" s="29"/>
      <c r="B481" s="11">
        <v>3632</v>
      </c>
      <c r="C481" s="11">
        <v>2111</v>
      </c>
      <c r="D481" s="11" t="s">
        <v>238</v>
      </c>
      <c r="E481" s="53">
        <v>500</v>
      </c>
      <c r="F481" s="182">
        <v>500</v>
      </c>
      <c r="G481" s="112">
        <v>854.9</v>
      </c>
      <c r="H481" s="111">
        <f t="shared" si="19"/>
        <v>170.98</v>
      </c>
    </row>
    <row r="482" spans="1:8" x14ac:dyDescent="0.2">
      <c r="A482" s="29"/>
      <c r="B482" s="11">
        <v>3632</v>
      </c>
      <c r="C482" s="11">
        <v>2132</v>
      </c>
      <c r="D482" s="11" t="s">
        <v>239</v>
      </c>
      <c r="E482" s="53">
        <v>340</v>
      </c>
      <c r="F482" s="182">
        <v>340</v>
      </c>
      <c r="G482" s="112">
        <v>486.4</v>
      </c>
      <c r="H482" s="111">
        <f t="shared" si="19"/>
        <v>143.05882352941174</v>
      </c>
    </row>
    <row r="483" spans="1:8" x14ac:dyDescent="0.2">
      <c r="A483" s="29"/>
      <c r="B483" s="11">
        <v>3632</v>
      </c>
      <c r="C483" s="11">
        <v>2133</v>
      </c>
      <c r="D483" s="11" t="s">
        <v>240</v>
      </c>
      <c r="E483" s="53">
        <v>10</v>
      </c>
      <c r="F483" s="182">
        <v>10</v>
      </c>
      <c r="G483" s="112">
        <v>10</v>
      </c>
      <c r="H483" s="111">
        <f t="shared" si="19"/>
        <v>100</v>
      </c>
    </row>
    <row r="484" spans="1:8" x14ac:dyDescent="0.2">
      <c r="A484" s="29"/>
      <c r="B484" s="11">
        <v>3632</v>
      </c>
      <c r="C484" s="11">
        <v>2324</v>
      </c>
      <c r="D484" s="11" t="s">
        <v>598</v>
      </c>
      <c r="E484" s="53">
        <v>0</v>
      </c>
      <c r="F484" s="182">
        <v>0</v>
      </c>
      <c r="G484" s="112">
        <v>235.4</v>
      </c>
      <c r="H484" s="111" t="e">
        <f t="shared" si="19"/>
        <v>#DIV/0!</v>
      </c>
    </row>
    <row r="485" spans="1:8" x14ac:dyDescent="0.2">
      <c r="A485" s="29"/>
      <c r="B485" s="11">
        <v>3632</v>
      </c>
      <c r="C485" s="11">
        <v>2329</v>
      </c>
      <c r="D485" s="11" t="s">
        <v>241</v>
      </c>
      <c r="E485" s="53">
        <v>90</v>
      </c>
      <c r="F485" s="182">
        <v>90</v>
      </c>
      <c r="G485" s="112">
        <v>112.3</v>
      </c>
      <c r="H485" s="111">
        <f t="shared" si="19"/>
        <v>124.77777777777777</v>
      </c>
    </row>
    <row r="486" spans="1:8" ht="17.100000000000001" customHeight="1" x14ac:dyDescent="0.2">
      <c r="A486" s="29"/>
      <c r="B486" s="11">
        <v>3634</v>
      </c>
      <c r="C486" s="11">
        <v>2132</v>
      </c>
      <c r="D486" s="11" t="s">
        <v>22</v>
      </c>
      <c r="E486" s="53">
        <v>3699</v>
      </c>
      <c r="F486" s="182">
        <v>3699</v>
      </c>
      <c r="G486" s="112">
        <v>3679.4</v>
      </c>
      <c r="H486" s="111">
        <f t="shared" si="19"/>
        <v>99.470127061367947</v>
      </c>
    </row>
    <row r="487" spans="1:8" ht="17.100000000000001" customHeight="1" x14ac:dyDescent="0.2">
      <c r="A487" s="29"/>
      <c r="B487" s="11">
        <v>3636</v>
      </c>
      <c r="C487" s="11">
        <v>2131</v>
      </c>
      <c r="D487" s="11" t="s">
        <v>21</v>
      </c>
      <c r="E487" s="53">
        <v>0</v>
      </c>
      <c r="F487" s="182">
        <v>0</v>
      </c>
      <c r="G487" s="112">
        <v>0</v>
      </c>
      <c r="H487" s="111" t="e">
        <f t="shared" si="19"/>
        <v>#DIV/0!</v>
      </c>
    </row>
    <row r="488" spans="1:8" ht="16.350000000000001" hidden="1" customHeight="1" x14ac:dyDescent="0.2">
      <c r="A488" s="10"/>
      <c r="B488" s="11">
        <v>3639</v>
      </c>
      <c r="C488" s="11">
        <v>2111</v>
      </c>
      <c r="D488" s="11" t="s">
        <v>471</v>
      </c>
      <c r="E488" s="53"/>
      <c r="F488" s="182"/>
      <c r="G488" s="112"/>
      <c r="H488" s="111" t="e">
        <f t="shared" si="19"/>
        <v>#DIV/0!</v>
      </c>
    </row>
    <row r="489" spans="1:8" x14ac:dyDescent="0.2">
      <c r="A489" s="29"/>
      <c r="B489" s="11">
        <v>3639</v>
      </c>
      <c r="C489" s="11">
        <v>2119</v>
      </c>
      <c r="D489" s="11" t="s">
        <v>243</v>
      </c>
      <c r="E489" s="53">
        <v>200</v>
      </c>
      <c r="F489" s="182">
        <v>850</v>
      </c>
      <c r="G489" s="112">
        <v>2036.6</v>
      </c>
      <c r="H489" s="111">
        <f t="shared" si="19"/>
        <v>239.6</v>
      </c>
    </row>
    <row r="490" spans="1:8" x14ac:dyDescent="0.2">
      <c r="A490" s="11"/>
      <c r="B490" s="11">
        <v>3639</v>
      </c>
      <c r="C490" s="11">
        <v>2131</v>
      </c>
      <c r="D490" s="11" t="s">
        <v>244</v>
      </c>
      <c r="E490" s="53">
        <v>2700</v>
      </c>
      <c r="F490" s="182">
        <v>2700</v>
      </c>
      <c r="G490" s="112">
        <v>2870.1</v>
      </c>
      <c r="H490" s="111">
        <f t="shared" si="19"/>
        <v>106.3</v>
      </c>
    </row>
    <row r="491" spans="1:8" hidden="1" x14ac:dyDescent="0.2">
      <c r="A491" s="11"/>
      <c r="B491" s="11">
        <v>3639</v>
      </c>
      <c r="C491" s="11">
        <v>2132</v>
      </c>
      <c r="D491" s="11" t="s">
        <v>245</v>
      </c>
      <c r="E491" s="53"/>
      <c r="F491" s="182"/>
      <c r="G491" s="112"/>
      <c r="H491" s="111" t="e">
        <f t="shared" si="19"/>
        <v>#DIV/0!</v>
      </c>
    </row>
    <row r="492" spans="1:8" ht="15" hidden="1" customHeight="1" x14ac:dyDescent="0.2">
      <c r="A492" s="11"/>
      <c r="B492" s="11">
        <v>3639</v>
      </c>
      <c r="C492" s="11">
        <v>2212</v>
      </c>
      <c r="D492" s="11" t="s">
        <v>246</v>
      </c>
      <c r="E492" s="53"/>
      <c r="F492" s="182"/>
      <c r="G492" s="112"/>
      <c r="H492" s="111" t="e">
        <f t="shared" si="19"/>
        <v>#DIV/0!</v>
      </c>
    </row>
    <row r="493" spans="1:8" x14ac:dyDescent="0.2">
      <c r="A493" s="11"/>
      <c r="B493" s="11">
        <v>3639</v>
      </c>
      <c r="C493" s="11">
        <v>2324</v>
      </c>
      <c r="D493" s="11" t="s">
        <v>594</v>
      </c>
      <c r="E493" s="53">
        <v>0</v>
      </c>
      <c r="F493" s="182">
        <v>0</v>
      </c>
      <c r="G493" s="112">
        <v>127</v>
      </c>
      <c r="H493" s="111" t="e">
        <f t="shared" si="19"/>
        <v>#DIV/0!</v>
      </c>
    </row>
    <row r="494" spans="1:8" hidden="1" x14ac:dyDescent="0.2">
      <c r="A494" s="11"/>
      <c r="B494" s="11">
        <v>3639</v>
      </c>
      <c r="C494" s="11">
        <v>2328</v>
      </c>
      <c r="D494" s="11" t="s">
        <v>20</v>
      </c>
      <c r="E494" s="53"/>
      <c r="F494" s="182"/>
      <c r="G494" s="112"/>
      <c r="H494" s="111" t="e">
        <f t="shared" si="19"/>
        <v>#DIV/0!</v>
      </c>
    </row>
    <row r="495" spans="1:8" ht="15" hidden="1" customHeight="1" x14ac:dyDescent="0.2">
      <c r="A495" s="28"/>
      <c r="B495" s="28">
        <v>3639</v>
      </c>
      <c r="C495" s="28">
        <v>2329</v>
      </c>
      <c r="D495" s="28" t="s">
        <v>19</v>
      </c>
      <c r="E495" s="53"/>
      <c r="F495" s="182"/>
      <c r="G495" s="112"/>
      <c r="H495" s="111" t="e">
        <f t="shared" si="19"/>
        <v>#DIV/0!</v>
      </c>
    </row>
    <row r="496" spans="1:8" x14ac:dyDescent="0.2">
      <c r="A496" s="11"/>
      <c r="B496" s="11">
        <v>3639</v>
      </c>
      <c r="C496" s="11">
        <v>3111</v>
      </c>
      <c r="D496" s="11" t="s">
        <v>18</v>
      </c>
      <c r="E496" s="53">
        <v>2776</v>
      </c>
      <c r="F496" s="182">
        <v>2776</v>
      </c>
      <c r="G496" s="112">
        <v>7344.2</v>
      </c>
      <c r="H496" s="111">
        <f t="shared" si="19"/>
        <v>264.56051873198845</v>
      </c>
    </row>
    <row r="497" spans="1:8" hidden="1" x14ac:dyDescent="0.2">
      <c r="A497" s="11"/>
      <c r="B497" s="11">
        <v>3639</v>
      </c>
      <c r="C497" s="11">
        <v>3112</v>
      </c>
      <c r="D497" s="11" t="s">
        <v>247</v>
      </c>
      <c r="E497" s="53"/>
      <c r="F497" s="182"/>
      <c r="G497" s="112"/>
      <c r="H497" s="111" t="e">
        <f t="shared" si="19"/>
        <v>#DIV/0!</v>
      </c>
    </row>
    <row r="498" spans="1:8" ht="15" customHeight="1" x14ac:dyDescent="0.2">
      <c r="A498" s="28"/>
      <c r="B498" s="28">
        <v>3722</v>
      </c>
      <c r="C498" s="28">
        <v>2324</v>
      </c>
      <c r="D498" s="11" t="s">
        <v>599</v>
      </c>
      <c r="E498" s="53">
        <v>0</v>
      </c>
      <c r="F498" s="182">
        <v>0</v>
      </c>
      <c r="G498" s="112">
        <v>12.4</v>
      </c>
      <c r="H498" s="111" t="e">
        <f t="shared" si="19"/>
        <v>#DIV/0!</v>
      </c>
    </row>
    <row r="499" spans="1:8" ht="15" hidden="1" customHeight="1" x14ac:dyDescent="0.2">
      <c r="A499" s="28"/>
      <c r="B499" s="28">
        <v>6310</v>
      </c>
      <c r="C499" s="28">
        <v>2141</v>
      </c>
      <c r="D499" s="28" t="s">
        <v>17</v>
      </c>
      <c r="E499" s="53"/>
      <c r="F499" s="182"/>
      <c r="G499" s="112"/>
      <c r="H499" s="111" t="e">
        <f t="shared" si="19"/>
        <v>#DIV/0!</v>
      </c>
    </row>
    <row r="500" spans="1:8" ht="15" customHeight="1" x14ac:dyDescent="0.2">
      <c r="A500" s="40"/>
      <c r="B500" s="39">
        <v>4357</v>
      </c>
      <c r="C500" s="11">
        <v>2324</v>
      </c>
      <c r="D500" s="11" t="s">
        <v>322</v>
      </c>
      <c r="E500" s="53">
        <v>0</v>
      </c>
      <c r="F500" s="182">
        <v>0</v>
      </c>
      <c r="G500" s="112">
        <v>52.6</v>
      </c>
      <c r="H500" s="111" t="e">
        <f t="shared" si="19"/>
        <v>#DIV/0!</v>
      </c>
    </row>
    <row r="501" spans="1:8" ht="15" hidden="1" customHeight="1" x14ac:dyDescent="0.2">
      <c r="A501" s="28"/>
      <c r="B501" s="28">
        <v>4374</v>
      </c>
      <c r="C501" s="28">
        <v>2322</v>
      </c>
      <c r="D501" s="28" t="s">
        <v>305</v>
      </c>
      <c r="E501" s="53"/>
      <c r="F501" s="182"/>
      <c r="G501" s="112"/>
      <c r="H501" s="111" t="e">
        <f t="shared" si="19"/>
        <v>#DIV/0!</v>
      </c>
    </row>
    <row r="502" spans="1:8" ht="15" customHeight="1" x14ac:dyDescent="0.2">
      <c r="A502" s="28"/>
      <c r="B502" s="28">
        <v>5512</v>
      </c>
      <c r="C502" s="28">
        <v>2324</v>
      </c>
      <c r="D502" s="28" t="s">
        <v>594</v>
      </c>
      <c r="E502" s="53">
        <v>0</v>
      </c>
      <c r="F502" s="182">
        <v>0</v>
      </c>
      <c r="G502" s="112">
        <v>20.3</v>
      </c>
      <c r="H502" s="111" t="e">
        <f t="shared" si="19"/>
        <v>#DIV/0!</v>
      </c>
    </row>
    <row r="503" spans="1:8" ht="15" hidden="1" customHeight="1" x14ac:dyDescent="0.2">
      <c r="A503" s="28"/>
      <c r="B503" s="28">
        <v>6171</v>
      </c>
      <c r="C503" s="28">
        <v>2324</v>
      </c>
      <c r="D503" s="28" t="s">
        <v>295</v>
      </c>
      <c r="E503" s="53"/>
      <c r="F503" s="182"/>
      <c r="G503" s="112"/>
    </row>
    <row r="504" spans="1:8" ht="15" hidden="1" customHeight="1" x14ac:dyDescent="0.2">
      <c r="A504" s="28"/>
      <c r="B504" s="28">
        <v>6402</v>
      </c>
      <c r="C504" s="28">
        <v>2229</v>
      </c>
      <c r="D504" s="28" t="s">
        <v>417</v>
      </c>
      <c r="E504" s="53"/>
      <c r="F504" s="182"/>
      <c r="G504" s="112"/>
      <c r="H504" s="111" t="e">
        <f>(G504/F504)*100</f>
        <v>#DIV/0!</v>
      </c>
    </row>
    <row r="505" spans="1:8" ht="15" customHeight="1" x14ac:dyDescent="0.2">
      <c r="A505" s="28"/>
      <c r="B505" s="28">
        <v>6409</v>
      </c>
      <c r="C505" s="28">
        <v>2328</v>
      </c>
      <c r="D505" s="28" t="s">
        <v>242</v>
      </c>
      <c r="E505" s="54">
        <v>0</v>
      </c>
      <c r="F505" s="184">
        <v>0</v>
      </c>
      <c r="G505" s="118">
        <v>16.899999999999999</v>
      </c>
      <c r="H505" s="119" t="e">
        <f>(G505/F505)*100</f>
        <v>#DIV/0!</v>
      </c>
    </row>
    <row r="506" spans="1:8" ht="15" customHeight="1" thickBot="1" x14ac:dyDescent="0.25">
      <c r="A506" s="28"/>
      <c r="B506" s="28">
        <v>6409</v>
      </c>
      <c r="C506" s="28">
        <v>2329</v>
      </c>
      <c r="D506" s="28" t="s">
        <v>686</v>
      </c>
      <c r="E506" s="53">
        <v>0</v>
      </c>
      <c r="F506" s="280">
        <v>0</v>
      </c>
      <c r="G506" s="281">
        <v>46.8</v>
      </c>
      <c r="H506" s="272" t="e">
        <f>(G506/F506)*100</f>
        <v>#DIV/0!</v>
      </c>
    </row>
    <row r="507" spans="1:8" s="6" customFormat="1" ht="22.5" customHeight="1" thickTop="1" thickBot="1" x14ac:dyDescent="0.3">
      <c r="A507" s="9"/>
      <c r="B507" s="9"/>
      <c r="C507" s="9"/>
      <c r="D507" s="36" t="s">
        <v>16</v>
      </c>
      <c r="E507" s="87">
        <f t="shared" ref="E507:F507" si="20">SUM(E394:E505)</f>
        <v>35898</v>
      </c>
      <c r="F507" s="185">
        <f t="shared" si="20"/>
        <v>75189.600000000006</v>
      </c>
      <c r="G507" s="204">
        <f>SUM(G394:G506)</f>
        <v>62310.100000000013</v>
      </c>
      <c r="H507" s="117">
        <f>(G507/F507)*100</f>
        <v>82.870636364603627</v>
      </c>
    </row>
    <row r="508" spans="1:8" ht="15" customHeight="1" x14ac:dyDescent="0.2">
      <c r="A508" s="6"/>
      <c r="B508" s="7"/>
      <c r="C508" s="7"/>
      <c r="D508" s="7"/>
      <c r="E508" s="55"/>
      <c r="F508" s="55"/>
      <c r="G508" s="209"/>
    </row>
    <row r="509" spans="1:8" ht="15" customHeight="1" thickBot="1" x14ac:dyDescent="0.25">
      <c r="A509" s="6"/>
      <c r="B509" s="7"/>
      <c r="C509" s="7"/>
      <c r="D509" s="7"/>
      <c r="E509" s="55"/>
      <c r="F509" s="55"/>
    </row>
    <row r="510" spans="1:8" s="61" customFormat="1" ht="15.75" x14ac:dyDescent="0.25">
      <c r="A510" s="22" t="s">
        <v>14</v>
      </c>
      <c r="B510" s="22" t="s">
        <v>403</v>
      </c>
      <c r="C510" s="22" t="s">
        <v>404</v>
      </c>
      <c r="D510" s="21" t="s">
        <v>12</v>
      </c>
      <c r="E510" s="20" t="s">
        <v>11</v>
      </c>
      <c r="F510" s="20" t="s">
        <v>11</v>
      </c>
      <c r="G510" s="20" t="s">
        <v>0</v>
      </c>
      <c r="H510" s="20" t="s">
        <v>375</v>
      </c>
    </row>
    <row r="511" spans="1:8" s="61" customFormat="1" ht="15.75" customHeight="1" thickBot="1" x14ac:dyDescent="0.3">
      <c r="A511" s="19"/>
      <c r="B511" s="19"/>
      <c r="C511" s="19"/>
      <c r="D511" s="18"/>
      <c r="E511" s="190" t="s">
        <v>10</v>
      </c>
      <c r="F511" s="190" t="s">
        <v>9</v>
      </c>
      <c r="G511" s="218" t="s">
        <v>632</v>
      </c>
      <c r="H511" s="190" t="s">
        <v>357</v>
      </c>
    </row>
    <row r="512" spans="1:8" s="61" customFormat="1" ht="16.5" thickTop="1" x14ac:dyDescent="0.25">
      <c r="A512" s="27"/>
      <c r="B512" s="27"/>
      <c r="C512" s="27"/>
      <c r="D512" s="26"/>
      <c r="E512" s="219"/>
      <c r="F512" s="220"/>
      <c r="G512" s="221"/>
      <c r="H512" s="219"/>
    </row>
    <row r="513" spans="1:8" s="61" customFormat="1" ht="15.75" x14ac:dyDescent="0.25">
      <c r="A513" s="222">
        <v>8888</v>
      </c>
      <c r="B513" s="11">
        <v>6171</v>
      </c>
      <c r="C513" s="11">
        <v>2329</v>
      </c>
      <c r="D513" s="11" t="s">
        <v>376</v>
      </c>
      <c r="E513" s="223">
        <v>0</v>
      </c>
      <c r="F513" s="224">
        <v>0</v>
      </c>
      <c r="G513" s="112">
        <v>0</v>
      </c>
      <c r="H513" s="225" t="e">
        <f>(G513/F513)*100</f>
        <v>#DIV/0!</v>
      </c>
    </row>
    <row r="514" spans="1:8" s="61" customFormat="1" x14ac:dyDescent="0.2">
      <c r="A514" s="11"/>
      <c r="B514" s="11"/>
      <c r="C514" s="11"/>
      <c r="D514" s="11" t="s">
        <v>377</v>
      </c>
      <c r="E514" s="225"/>
      <c r="F514" s="224"/>
      <c r="G514" s="112"/>
      <c r="H514" s="225"/>
    </row>
    <row r="515" spans="1:8" s="61" customFormat="1" x14ac:dyDescent="0.2">
      <c r="A515" s="29"/>
      <c r="B515" s="29"/>
      <c r="C515" s="29"/>
      <c r="D515" s="29" t="s">
        <v>378</v>
      </c>
      <c r="E515" s="225"/>
      <c r="F515" s="227"/>
      <c r="G515" s="118"/>
      <c r="H515" s="226"/>
    </row>
    <row r="516" spans="1:8" s="61" customFormat="1" ht="16.5" thickBot="1" x14ac:dyDescent="0.3">
      <c r="A516" s="264">
        <v>9999</v>
      </c>
      <c r="B516" s="29">
        <v>6171</v>
      </c>
      <c r="C516" s="29">
        <v>2329</v>
      </c>
      <c r="D516" s="29" t="s">
        <v>379</v>
      </c>
      <c r="E516" s="265">
        <v>0</v>
      </c>
      <c r="F516" s="227">
        <v>0</v>
      </c>
      <c r="G516" s="118">
        <v>0</v>
      </c>
      <c r="H516" s="225" t="e">
        <f>(G516/F516)*100</f>
        <v>#DIV/0!</v>
      </c>
    </row>
    <row r="517" spans="1:8" s="6" customFormat="1" ht="22.5" customHeight="1" thickTop="1" thickBot="1" x14ac:dyDescent="0.3">
      <c r="A517" s="37"/>
      <c r="B517" s="37"/>
      <c r="C517" s="37"/>
      <c r="D517" s="36" t="s">
        <v>380</v>
      </c>
      <c r="E517" s="213">
        <f t="shared" ref="E517:G517" si="21">SUM(E513,E516)</f>
        <v>0</v>
      </c>
      <c r="F517" s="266">
        <f t="shared" si="21"/>
        <v>0</v>
      </c>
      <c r="G517" s="267">
        <f t="shared" si="21"/>
        <v>0</v>
      </c>
      <c r="H517" s="117" t="e">
        <f>(G517/F517)*100</f>
        <v>#DIV/0!</v>
      </c>
    </row>
    <row r="518" spans="1:8" ht="15" customHeight="1" x14ac:dyDescent="0.2">
      <c r="A518" s="6"/>
      <c r="B518" s="7"/>
      <c r="C518" s="7"/>
      <c r="D518" s="7"/>
      <c r="E518" s="186"/>
      <c r="F518" s="186"/>
    </row>
    <row r="519" spans="1:8" ht="15" customHeight="1" x14ac:dyDescent="0.2">
      <c r="A519" s="6"/>
      <c r="B519" s="7"/>
      <c r="C519" s="7"/>
      <c r="D519" s="7"/>
      <c r="E519" s="55"/>
      <c r="F519" s="55"/>
    </row>
    <row r="520" spans="1:8" ht="10.5" customHeight="1" thickBot="1" x14ac:dyDescent="0.25">
      <c r="A520" s="6"/>
      <c r="B520" s="6"/>
      <c r="C520" s="6"/>
      <c r="D520" s="6"/>
    </row>
    <row r="521" spans="1:8" ht="15.75" x14ac:dyDescent="0.25">
      <c r="A521" s="22" t="s">
        <v>14</v>
      </c>
      <c r="B521" s="22" t="s">
        <v>403</v>
      </c>
      <c r="C521" s="22" t="s">
        <v>404</v>
      </c>
      <c r="D521" s="21" t="s">
        <v>12</v>
      </c>
      <c r="E521" s="20" t="s">
        <v>11</v>
      </c>
      <c r="F521" s="20" t="s">
        <v>11</v>
      </c>
      <c r="G521" s="20" t="s">
        <v>0</v>
      </c>
      <c r="H521" s="113" t="s">
        <v>348</v>
      </c>
    </row>
    <row r="522" spans="1:8" ht="15.75" customHeight="1" thickBot="1" x14ac:dyDescent="0.3">
      <c r="A522" s="19"/>
      <c r="B522" s="19"/>
      <c r="C522" s="19"/>
      <c r="D522" s="18"/>
      <c r="E522" s="190" t="s">
        <v>10</v>
      </c>
      <c r="F522" s="192" t="s">
        <v>9</v>
      </c>
      <c r="G522" s="218" t="s">
        <v>632</v>
      </c>
      <c r="H522" s="120" t="s">
        <v>349</v>
      </c>
    </row>
    <row r="523" spans="1:8" s="242" customFormat="1" ht="30.75" customHeight="1" thickTop="1" thickBot="1" x14ac:dyDescent="0.3">
      <c r="A523" s="238"/>
      <c r="B523" s="239"/>
      <c r="C523" s="240"/>
      <c r="D523" s="237" t="s">
        <v>15</v>
      </c>
      <c r="E523" s="241">
        <f t="shared" ref="E523:G523" si="22">SUM(E50,E74,E159,E203,E246,E286,E386,E507,E517)</f>
        <v>675084</v>
      </c>
      <c r="F523" s="261">
        <f t="shared" si="22"/>
        <v>816095.3</v>
      </c>
      <c r="G523" s="241">
        <f t="shared" si="22"/>
        <v>853379.2</v>
      </c>
      <c r="H523" s="117">
        <f>(G523/F523)*100</f>
        <v>104.56857183223576</v>
      </c>
    </row>
    <row r="524" spans="1:8" ht="12" customHeight="1" x14ac:dyDescent="0.25">
      <c r="A524" s="8"/>
      <c r="B524" s="25"/>
      <c r="C524" s="24"/>
      <c r="D524" s="23"/>
      <c r="E524" s="198"/>
      <c r="F524" s="198"/>
    </row>
    <row r="525" spans="1:8" ht="15" hidden="1" customHeight="1" x14ac:dyDescent="0.25">
      <c r="A525" s="8"/>
      <c r="B525" s="25"/>
      <c r="C525" s="24"/>
      <c r="D525" s="23"/>
      <c r="E525" s="198"/>
      <c r="F525" s="198"/>
    </row>
    <row r="526" spans="1:8" ht="12.75" hidden="1" customHeight="1" x14ac:dyDescent="0.25">
      <c r="A526" s="8"/>
      <c r="B526" s="25"/>
      <c r="C526" s="24"/>
      <c r="D526" s="23"/>
      <c r="E526" s="198"/>
      <c r="F526" s="198"/>
    </row>
    <row r="527" spans="1:8" ht="12.75" hidden="1" customHeight="1" x14ac:dyDescent="0.25">
      <c r="A527" s="8"/>
      <c r="B527" s="25"/>
      <c r="C527" s="24"/>
      <c r="D527" s="23"/>
      <c r="E527" s="198"/>
      <c r="F527" s="198"/>
    </row>
    <row r="528" spans="1:8" ht="12.75" hidden="1" customHeight="1" x14ac:dyDescent="0.25">
      <c r="A528" s="8"/>
      <c r="B528" s="25"/>
      <c r="C528" s="24"/>
      <c r="D528" s="23"/>
      <c r="E528" s="198"/>
      <c r="F528" s="198"/>
    </row>
    <row r="529" spans="1:8" ht="12.75" hidden="1" customHeight="1" x14ac:dyDescent="0.25">
      <c r="A529" s="8"/>
      <c r="B529" s="25"/>
      <c r="C529" s="24"/>
      <c r="D529" s="23"/>
      <c r="E529" s="198"/>
      <c r="F529" s="198"/>
    </row>
    <row r="530" spans="1:8" ht="12.75" hidden="1" customHeight="1" x14ac:dyDescent="0.25">
      <c r="A530" s="8"/>
      <c r="B530" s="25"/>
      <c r="C530" s="24"/>
      <c r="D530" s="23"/>
      <c r="E530" s="198"/>
      <c r="F530" s="198"/>
    </row>
    <row r="531" spans="1:8" ht="12.75" hidden="1" customHeight="1" x14ac:dyDescent="0.25">
      <c r="A531" s="8"/>
      <c r="B531" s="25"/>
      <c r="C531" s="24"/>
      <c r="D531" s="23"/>
      <c r="E531" s="198"/>
      <c r="F531" s="198"/>
    </row>
    <row r="532" spans="1:8" ht="15" hidden="1" customHeight="1" x14ac:dyDescent="0.25">
      <c r="A532" s="8"/>
      <c r="B532" s="25"/>
      <c r="C532" s="24"/>
      <c r="D532" s="23"/>
      <c r="E532" s="198"/>
      <c r="F532" s="198"/>
    </row>
    <row r="533" spans="1:8" ht="11.25" customHeight="1" thickBot="1" x14ac:dyDescent="0.3">
      <c r="A533" s="8"/>
      <c r="B533" s="25"/>
      <c r="C533" s="24"/>
      <c r="D533" s="23"/>
      <c r="E533" s="198"/>
      <c r="F533" s="198"/>
    </row>
    <row r="534" spans="1:8" ht="15.75" x14ac:dyDescent="0.25">
      <c r="A534" s="22" t="s">
        <v>14</v>
      </c>
      <c r="B534" s="22" t="s">
        <v>403</v>
      </c>
      <c r="C534" s="22" t="s">
        <v>404</v>
      </c>
      <c r="D534" s="21" t="s">
        <v>12</v>
      </c>
      <c r="E534" s="20" t="s">
        <v>11</v>
      </c>
      <c r="F534" s="20" t="s">
        <v>11</v>
      </c>
      <c r="G534" s="20" t="s">
        <v>0</v>
      </c>
      <c r="H534" s="113" t="s">
        <v>348</v>
      </c>
    </row>
    <row r="535" spans="1:8" ht="15.75" customHeight="1" thickBot="1" x14ac:dyDescent="0.3">
      <c r="A535" s="19"/>
      <c r="B535" s="19"/>
      <c r="C535" s="19"/>
      <c r="D535" s="18"/>
      <c r="E535" s="190" t="s">
        <v>10</v>
      </c>
      <c r="F535" s="192" t="s">
        <v>9</v>
      </c>
      <c r="G535" s="218" t="s">
        <v>632</v>
      </c>
      <c r="H535" s="120" t="s">
        <v>349</v>
      </c>
    </row>
    <row r="536" spans="1:8" ht="16.5" customHeight="1" thickTop="1" x14ac:dyDescent="0.25">
      <c r="A536" s="17">
        <v>110</v>
      </c>
      <c r="B536" s="17"/>
      <c r="C536" s="17"/>
      <c r="D536" s="16" t="s">
        <v>8</v>
      </c>
      <c r="E536" s="179"/>
      <c r="F536" s="180"/>
      <c r="G536" s="206"/>
      <c r="H536" s="127"/>
    </row>
    <row r="537" spans="1:8" ht="14.25" customHeight="1" x14ac:dyDescent="0.25">
      <c r="A537" s="15"/>
      <c r="B537" s="15"/>
      <c r="C537" s="15"/>
      <c r="D537" s="8"/>
      <c r="E537" s="179"/>
      <c r="F537" s="181"/>
      <c r="G537" s="203"/>
      <c r="H537" s="115"/>
    </row>
    <row r="538" spans="1:8" ht="15" customHeight="1" x14ac:dyDescent="0.2">
      <c r="A538" s="11"/>
      <c r="B538" s="11"/>
      <c r="C538" s="11">
        <v>8115</v>
      </c>
      <c r="D538" s="10" t="s">
        <v>7</v>
      </c>
      <c r="E538" s="53">
        <v>69173</v>
      </c>
      <c r="F538" s="280">
        <v>139085.4</v>
      </c>
      <c r="G538" s="112">
        <v>8566.2000000000007</v>
      </c>
      <c r="H538" s="111">
        <f t="shared" ref="H538:H544" si="23">(G538/F538)*100</f>
        <v>6.1589498250715042</v>
      </c>
    </row>
    <row r="539" spans="1:8" ht="16.350000000000001" customHeight="1" x14ac:dyDescent="0.2">
      <c r="A539" s="11"/>
      <c r="B539" s="11"/>
      <c r="C539" s="11">
        <v>8117</v>
      </c>
      <c r="D539" s="10" t="s">
        <v>634</v>
      </c>
      <c r="E539" s="53">
        <v>40000</v>
      </c>
      <c r="F539" s="182">
        <v>40000</v>
      </c>
      <c r="G539" s="112">
        <v>40000</v>
      </c>
      <c r="H539" s="111">
        <f t="shared" si="23"/>
        <v>100</v>
      </c>
    </row>
    <row r="540" spans="1:8" ht="15" hidden="1" customHeight="1" x14ac:dyDescent="0.2">
      <c r="A540" s="11"/>
      <c r="B540" s="11"/>
      <c r="C540" s="11">
        <v>8118</v>
      </c>
      <c r="D540" s="14" t="s">
        <v>371</v>
      </c>
      <c r="E540" s="53"/>
      <c r="F540" s="182"/>
      <c r="G540" s="112"/>
      <c r="H540" s="111" t="e">
        <f t="shared" si="23"/>
        <v>#DIV/0!</v>
      </c>
    </row>
    <row r="541" spans="1:8" ht="14.85" customHeight="1" x14ac:dyDescent="0.2">
      <c r="A541" s="11"/>
      <c r="B541" s="11"/>
      <c r="C541" s="11">
        <v>8123</v>
      </c>
      <c r="D541" s="14" t="s">
        <v>6</v>
      </c>
      <c r="E541" s="53">
        <v>0</v>
      </c>
      <c r="F541" s="182">
        <v>18136.8</v>
      </c>
      <c r="G541" s="112">
        <v>18136.8</v>
      </c>
      <c r="H541" s="111">
        <f t="shared" si="23"/>
        <v>100</v>
      </c>
    </row>
    <row r="542" spans="1:8" ht="15" customHeight="1" thickBot="1" x14ac:dyDescent="0.25">
      <c r="A542" s="11"/>
      <c r="B542" s="11"/>
      <c r="C542" s="11">
        <v>8124</v>
      </c>
      <c r="D542" s="10" t="s">
        <v>5</v>
      </c>
      <c r="E542" s="53">
        <v>-12000</v>
      </c>
      <c r="F542" s="182">
        <v>-12739.5</v>
      </c>
      <c r="G542" s="112">
        <v>-12739.4</v>
      </c>
      <c r="H542" s="111">
        <f t="shared" si="23"/>
        <v>99.999215039836727</v>
      </c>
    </row>
    <row r="543" spans="1:8" ht="17.25" hidden="1" customHeight="1" x14ac:dyDescent="0.2">
      <c r="A543" s="13"/>
      <c r="B543" s="13"/>
      <c r="C543" s="13">
        <v>8902</v>
      </c>
      <c r="D543" s="12" t="s">
        <v>4</v>
      </c>
      <c r="E543" s="137"/>
      <c r="F543" s="183"/>
      <c r="G543" s="112">
        <v>0</v>
      </c>
      <c r="H543" s="111" t="e">
        <f t="shared" si="23"/>
        <v>#DIV/0!</v>
      </c>
    </row>
    <row r="544" spans="1:8" ht="18.600000000000001" hidden="1" customHeight="1" x14ac:dyDescent="0.2">
      <c r="A544" s="11"/>
      <c r="B544" s="11"/>
      <c r="C544" s="11">
        <v>8905</v>
      </c>
      <c r="D544" s="10" t="s">
        <v>3</v>
      </c>
      <c r="E544" s="53">
        <v>0</v>
      </c>
      <c r="F544" s="182">
        <v>0</v>
      </c>
      <c r="G544" s="112">
        <v>0</v>
      </c>
      <c r="H544" s="111" t="e">
        <f t="shared" si="23"/>
        <v>#DIV/0!</v>
      </c>
    </row>
    <row r="545" spans="1:8" ht="20.100000000000001" hidden="1" customHeight="1" thickBot="1" x14ac:dyDescent="0.25">
      <c r="A545" s="29"/>
      <c r="B545" s="29"/>
      <c r="C545" s="29">
        <v>8901</v>
      </c>
      <c r="D545" s="14" t="s">
        <v>2</v>
      </c>
      <c r="E545" s="54"/>
      <c r="F545" s="184"/>
      <c r="G545" s="208"/>
    </row>
    <row r="546" spans="1:8" s="6" customFormat="1" ht="22.5" customHeight="1" thickTop="1" thickBot="1" x14ac:dyDescent="0.3">
      <c r="A546" s="37"/>
      <c r="B546" s="37"/>
      <c r="C546" s="37"/>
      <c r="D546" s="128" t="s">
        <v>1</v>
      </c>
      <c r="E546" s="87">
        <f t="shared" ref="E546:G546" si="24">SUM(E538:E545)</f>
        <v>97173</v>
      </c>
      <c r="F546" s="185">
        <f t="shared" si="24"/>
        <v>184482.69999999998</v>
      </c>
      <c r="G546" s="204">
        <f t="shared" si="24"/>
        <v>53963.6</v>
      </c>
      <c r="H546" s="117">
        <f>(G546/F546)*100</f>
        <v>29.251306491069357</v>
      </c>
    </row>
    <row r="547" spans="1:8" s="6" customFormat="1" ht="22.5" customHeight="1" x14ac:dyDescent="0.25">
      <c r="A547" s="7"/>
      <c r="B547" s="7"/>
      <c r="C547" s="7"/>
      <c r="D547" s="8"/>
      <c r="E547" s="95"/>
      <c r="F547" s="95"/>
      <c r="G547" s="210"/>
    </row>
    <row r="548" spans="1:8" ht="15" customHeight="1" x14ac:dyDescent="0.25">
      <c r="A548" s="6"/>
      <c r="B548" s="6"/>
      <c r="C548" s="6"/>
      <c r="D548" s="8"/>
      <c r="E548" s="95"/>
      <c r="F548" s="95"/>
    </row>
    <row r="549" spans="1:8" x14ac:dyDescent="0.2">
      <c r="A549" s="7"/>
      <c r="B549" s="6"/>
      <c r="C549" s="7"/>
      <c r="D549" s="6"/>
    </row>
    <row r="550" spans="1:8" x14ac:dyDescent="0.2">
      <c r="A550" s="7"/>
      <c r="B550" s="7"/>
      <c r="C550" s="7"/>
      <c r="D550" s="6"/>
    </row>
    <row r="551" spans="1:8" hidden="1" x14ac:dyDescent="0.2">
      <c r="A551" s="4"/>
      <c r="B551" s="4"/>
      <c r="C551" s="4"/>
      <c r="D551" s="2"/>
    </row>
    <row r="552" spans="1:8" x14ac:dyDescent="0.2">
      <c r="A552" s="4"/>
      <c r="B552" s="4"/>
      <c r="C552" s="4"/>
      <c r="D552" s="5"/>
      <c r="E552" s="55"/>
      <c r="F552" s="55"/>
    </row>
    <row r="553" spans="1:8" hidden="1" x14ac:dyDescent="0.2">
      <c r="A553" s="4"/>
      <c r="B553" s="4"/>
      <c r="C553" s="4"/>
      <c r="D553" s="5"/>
      <c r="E553" s="55"/>
      <c r="F553" s="55"/>
    </row>
    <row r="554" spans="1:8" hidden="1" x14ac:dyDescent="0.2">
      <c r="A554" s="4"/>
      <c r="B554" s="4"/>
      <c r="C554" s="4"/>
      <c r="D554" s="4"/>
      <c r="E554" s="199"/>
      <c r="F554" s="199"/>
    </row>
    <row r="555" spans="1:8" hidden="1" x14ac:dyDescent="0.2">
      <c r="A555" s="2"/>
      <c r="B555" s="2"/>
      <c r="C555" s="2"/>
      <c r="D555" s="2"/>
    </row>
    <row r="556" spans="1:8" hidden="1" x14ac:dyDescent="0.2">
      <c r="A556" s="2"/>
      <c r="B556" s="2"/>
      <c r="C556" s="2"/>
      <c r="D556" s="2"/>
    </row>
    <row r="557" spans="1:8" hidden="1" x14ac:dyDescent="0.2">
      <c r="A557" s="2"/>
      <c r="B557" s="2"/>
      <c r="C557" s="2"/>
      <c r="D557" s="2"/>
    </row>
    <row r="558" spans="1:8" hidden="1" x14ac:dyDescent="0.2">
      <c r="A558" s="2"/>
      <c r="B558" s="2"/>
      <c r="C558" s="2"/>
      <c r="D558" s="2"/>
    </row>
    <row r="559" spans="1:8" hidden="1" x14ac:dyDescent="0.2">
      <c r="A559" s="2"/>
      <c r="B559" s="2"/>
      <c r="C559" s="2"/>
      <c r="D559" s="2"/>
    </row>
    <row r="560" spans="1:8" hidden="1" x14ac:dyDescent="0.2">
      <c r="A560" s="2"/>
      <c r="B560" s="2"/>
      <c r="C560" s="2"/>
      <c r="D560" s="2"/>
    </row>
    <row r="561" spans="1:6" ht="15.75" hidden="1" x14ac:dyDescent="0.25">
      <c r="A561" s="2"/>
      <c r="B561" s="2"/>
      <c r="C561" s="2"/>
      <c r="D561" s="3"/>
      <c r="E561" s="200"/>
      <c r="F561" s="200"/>
    </row>
    <row r="562" spans="1:6" hidden="1" x14ac:dyDescent="0.2">
      <c r="A562" s="2"/>
      <c r="B562" s="2"/>
      <c r="C562" s="2"/>
      <c r="D562" s="2"/>
    </row>
    <row r="563" spans="1:6" hidden="1" x14ac:dyDescent="0.2">
      <c r="A563" s="2"/>
      <c r="B563" s="2"/>
      <c r="C563" s="2"/>
      <c r="D563" s="2"/>
    </row>
    <row r="564" spans="1:6" x14ac:dyDescent="0.2">
      <c r="A564" s="2"/>
      <c r="B564" s="2"/>
      <c r="C564" s="2"/>
      <c r="D564" s="2"/>
    </row>
    <row r="565" spans="1:6" x14ac:dyDescent="0.2">
      <c r="A565" s="2"/>
      <c r="B565" s="2"/>
      <c r="C565" s="2"/>
      <c r="D565" s="60"/>
    </row>
    <row r="566" spans="1:6" ht="15.75" hidden="1" x14ac:dyDescent="0.25">
      <c r="A566" s="2"/>
      <c r="B566" s="2"/>
      <c r="C566" s="2"/>
      <c r="D566" s="2"/>
      <c r="E566" s="200"/>
      <c r="F566" s="200"/>
    </row>
    <row r="567" spans="1:6" hidden="1" x14ac:dyDescent="0.2">
      <c r="A567" s="2"/>
      <c r="B567" s="2"/>
      <c r="C567" s="2"/>
      <c r="D567" s="2"/>
    </row>
    <row r="568" spans="1:6" hidden="1" x14ac:dyDescent="0.2">
      <c r="A568" s="2"/>
      <c r="B568" s="2"/>
      <c r="C568" s="2"/>
      <c r="D568" s="2"/>
    </row>
    <row r="569" spans="1:6" hidden="1" x14ac:dyDescent="0.2">
      <c r="A569" s="2"/>
      <c r="B569" s="2"/>
      <c r="C569" s="2"/>
      <c r="D569" s="2"/>
    </row>
    <row r="570" spans="1:6" hidden="1" x14ac:dyDescent="0.2">
      <c r="A570" s="2"/>
      <c r="B570" s="2"/>
      <c r="C570" s="2"/>
      <c r="D570" s="2"/>
      <c r="E570" s="201"/>
      <c r="F570" s="201"/>
    </row>
    <row r="571" spans="1:6" hidden="1" x14ac:dyDescent="0.2">
      <c r="A571" s="2"/>
      <c r="B571" s="2"/>
      <c r="C571" s="2"/>
      <c r="D571" s="2"/>
      <c r="E571" s="201"/>
      <c r="F571" s="201"/>
    </row>
    <row r="572" spans="1:6" hidden="1" x14ac:dyDescent="0.2">
      <c r="A572" s="2"/>
      <c r="B572" s="2"/>
      <c r="C572" s="2"/>
      <c r="D572" s="2"/>
      <c r="E572" s="201"/>
      <c r="F572" s="201"/>
    </row>
    <row r="573" spans="1:6" hidden="1" x14ac:dyDescent="0.2">
      <c r="A573" s="2"/>
      <c r="B573" s="2"/>
      <c r="C573" s="2"/>
      <c r="D573" s="2"/>
      <c r="E573" s="201"/>
      <c r="F573" s="201"/>
    </row>
    <row r="574" spans="1:6" hidden="1" x14ac:dyDescent="0.2">
      <c r="A574" s="2"/>
      <c r="B574" s="2"/>
      <c r="C574" s="2"/>
      <c r="D574" s="2"/>
      <c r="E574" s="201"/>
      <c r="F574" s="201"/>
    </row>
    <row r="575" spans="1:6" hidden="1" x14ac:dyDescent="0.2">
      <c r="A575" s="2"/>
      <c r="B575" s="2"/>
      <c r="C575" s="2"/>
      <c r="D575" s="2"/>
      <c r="E575" s="201"/>
      <c r="F575" s="201"/>
    </row>
    <row r="576" spans="1:6" hidden="1" x14ac:dyDescent="0.2">
      <c r="A576" s="2"/>
      <c r="B576" s="2"/>
      <c r="C576" s="2"/>
      <c r="D576" s="2"/>
      <c r="E576" s="201"/>
      <c r="F576" s="201"/>
    </row>
    <row r="577" spans="1:6" hidden="1" x14ac:dyDescent="0.2">
      <c r="A577" s="2"/>
      <c r="B577" s="2"/>
      <c r="C577" s="2"/>
      <c r="D577" s="2"/>
      <c r="E577" s="201"/>
      <c r="F577" s="201"/>
    </row>
    <row r="578" spans="1:6" hidden="1" x14ac:dyDescent="0.2">
      <c r="A578" s="2"/>
      <c r="B578" s="2"/>
      <c r="C578" s="2"/>
      <c r="D578" s="2"/>
      <c r="E578" s="201"/>
      <c r="F578" s="201"/>
    </row>
    <row r="579" spans="1:6" hidden="1" x14ac:dyDescent="0.2">
      <c r="A579" s="2"/>
      <c r="B579" s="2"/>
      <c r="C579" s="2"/>
      <c r="D579" s="2"/>
      <c r="E579" s="201"/>
      <c r="F579" s="201"/>
    </row>
    <row r="580" spans="1:6" hidden="1" x14ac:dyDescent="0.2">
      <c r="A580" s="2"/>
      <c r="B580" s="2"/>
      <c r="C580" s="2"/>
      <c r="D580" s="2"/>
      <c r="E580" s="201"/>
      <c r="F580" s="201"/>
    </row>
    <row r="581" spans="1:6" hidden="1" x14ac:dyDescent="0.2">
      <c r="A581" s="2"/>
      <c r="B581" s="2"/>
      <c r="C581" s="2"/>
      <c r="D581" s="2"/>
      <c r="E581" s="201"/>
      <c r="F581" s="201"/>
    </row>
    <row r="582" spans="1:6" x14ac:dyDescent="0.2">
      <c r="A582" s="2"/>
      <c r="B582" s="2"/>
      <c r="C582" s="2"/>
      <c r="D582" s="2"/>
      <c r="E582" s="201"/>
      <c r="F582" s="201"/>
    </row>
    <row r="583" spans="1:6" x14ac:dyDescent="0.2">
      <c r="A583" s="2"/>
      <c r="B583" s="2"/>
      <c r="C583" s="2"/>
      <c r="D583" s="2"/>
      <c r="E583" s="201"/>
      <c r="F583" s="201"/>
    </row>
    <row r="584" spans="1:6" x14ac:dyDescent="0.2">
      <c r="A584" s="2"/>
      <c r="B584" s="2"/>
      <c r="C584" s="2"/>
      <c r="D584" s="2"/>
      <c r="E584" s="201"/>
      <c r="F584" s="201"/>
    </row>
    <row r="585" spans="1:6" x14ac:dyDescent="0.2">
      <c r="A585" s="2"/>
      <c r="B585" s="2"/>
      <c r="C585" s="2"/>
      <c r="D585" s="2"/>
      <c r="E585" s="201"/>
      <c r="F585" s="201"/>
    </row>
    <row r="586" spans="1:6" x14ac:dyDescent="0.2">
      <c r="A586" s="2"/>
      <c r="B586" s="2"/>
      <c r="C586" s="2"/>
      <c r="D586" s="2"/>
    </row>
    <row r="587" spans="1:6" x14ac:dyDescent="0.2">
      <c r="A587" s="2"/>
      <c r="B587" s="2"/>
      <c r="C587" s="2"/>
      <c r="D587" s="2"/>
    </row>
    <row r="588" spans="1:6" x14ac:dyDescent="0.2">
      <c r="A588" s="2"/>
      <c r="B588" s="2"/>
      <c r="C588" s="2"/>
      <c r="D588" s="2"/>
    </row>
    <row r="589" spans="1:6" x14ac:dyDescent="0.2">
      <c r="A589" s="2"/>
      <c r="B589" s="2"/>
      <c r="C589" s="2"/>
      <c r="D589" s="2"/>
    </row>
    <row r="590" spans="1:6" x14ac:dyDescent="0.2">
      <c r="A590" s="2"/>
      <c r="B590" s="2"/>
      <c r="C590" s="2"/>
      <c r="D590" s="2"/>
    </row>
    <row r="591" spans="1:6" x14ac:dyDescent="0.2">
      <c r="A591" s="2"/>
      <c r="B591" s="2"/>
      <c r="C591" s="2"/>
      <c r="D591" s="2"/>
    </row>
    <row r="592" spans="1:6" ht="15.75" x14ac:dyDescent="0.25">
      <c r="A592" s="2"/>
      <c r="B592" s="2"/>
      <c r="C592" s="2"/>
      <c r="D592" s="2"/>
      <c r="E592" s="200"/>
      <c r="F592" s="200"/>
    </row>
    <row r="593" spans="1:6" x14ac:dyDescent="0.2">
      <c r="A593" s="2"/>
      <c r="B593" s="2"/>
      <c r="C593" s="2"/>
      <c r="D593" s="2"/>
    </row>
    <row r="594" spans="1:6" x14ac:dyDescent="0.2">
      <c r="A594" s="2"/>
      <c r="B594" s="2"/>
      <c r="C594" s="2"/>
      <c r="D594" s="2"/>
    </row>
    <row r="595" spans="1:6" x14ac:dyDescent="0.2">
      <c r="A595" s="2"/>
      <c r="B595" s="2"/>
      <c r="C595" s="2"/>
      <c r="D595" s="2"/>
    </row>
    <row r="596" spans="1:6" x14ac:dyDescent="0.2">
      <c r="A596" s="2"/>
      <c r="B596" s="2"/>
      <c r="C596" s="2"/>
      <c r="D596" s="2"/>
    </row>
    <row r="597" spans="1:6" x14ac:dyDescent="0.2">
      <c r="A597" s="2"/>
      <c r="B597" s="2"/>
      <c r="C597" s="2"/>
      <c r="D597" s="2"/>
    </row>
    <row r="598" spans="1:6" x14ac:dyDescent="0.2">
      <c r="A598" s="2"/>
      <c r="B598" s="2"/>
      <c r="C598" s="2"/>
      <c r="D598" s="2"/>
    </row>
    <row r="599" spans="1:6" x14ac:dyDescent="0.2">
      <c r="A599" s="2"/>
      <c r="B599" s="2"/>
      <c r="C599" s="2"/>
      <c r="D599" s="2"/>
    </row>
    <row r="600" spans="1:6" x14ac:dyDescent="0.2">
      <c r="A600" s="2"/>
      <c r="B600" s="2"/>
      <c r="C600" s="2"/>
      <c r="D600" s="2"/>
    </row>
    <row r="601" spans="1:6" x14ac:dyDescent="0.2">
      <c r="A601" s="2"/>
      <c r="B601" s="2"/>
      <c r="C601" s="2"/>
      <c r="D601" s="2"/>
    </row>
    <row r="602" spans="1:6" x14ac:dyDescent="0.2">
      <c r="A602" s="2"/>
      <c r="B602" s="2"/>
      <c r="C602" s="2"/>
      <c r="D602" s="2"/>
    </row>
    <row r="603" spans="1:6" x14ac:dyDescent="0.2">
      <c r="A603" s="2"/>
      <c r="B603" s="2"/>
      <c r="C603" s="2"/>
      <c r="D603" s="2"/>
    </row>
    <row r="604" spans="1:6" x14ac:dyDescent="0.2">
      <c r="A604" s="2"/>
      <c r="B604" s="2"/>
      <c r="C604" s="2"/>
      <c r="D604" s="2"/>
    </row>
    <row r="605" spans="1:6" ht="15.75" x14ac:dyDescent="0.25">
      <c r="A605" s="2"/>
      <c r="B605" s="2"/>
      <c r="C605" s="2"/>
      <c r="D605" s="2"/>
      <c r="E605" s="200"/>
      <c r="F605" s="200"/>
    </row>
    <row r="606" spans="1:6" x14ac:dyDescent="0.2">
      <c r="A606" s="2"/>
      <c r="B606" s="2"/>
      <c r="C606" s="2"/>
      <c r="D606" s="2"/>
    </row>
    <row r="607" spans="1:6" x14ac:dyDescent="0.2">
      <c r="A607" s="2"/>
      <c r="B607" s="2"/>
      <c r="C607" s="2"/>
      <c r="D607" s="2"/>
    </row>
    <row r="608" spans="1:6" x14ac:dyDescent="0.2">
      <c r="A608" s="2"/>
      <c r="B608" s="2"/>
      <c r="C608" s="2"/>
      <c r="D608" s="2"/>
    </row>
    <row r="609" spans="1:6" x14ac:dyDescent="0.2">
      <c r="A609" s="2"/>
      <c r="B609" s="2"/>
      <c r="C609" s="2"/>
      <c r="D609" s="2"/>
    </row>
    <row r="610" spans="1:6" x14ac:dyDescent="0.2">
      <c r="A610" s="2"/>
      <c r="B610" s="2"/>
      <c r="C610" s="2"/>
      <c r="D610" s="2"/>
    </row>
    <row r="611" spans="1:6" x14ac:dyDescent="0.2">
      <c r="A611" s="2"/>
      <c r="B611" s="2"/>
      <c r="C611" s="2"/>
      <c r="D611" s="2"/>
    </row>
    <row r="612" spans="1:6" x14ac:dyDescent="0.2">
      <c r="A612" s="2"/>
      <c r="B612" s="2"/>
      <c r="C612" s="2"/>
      <c r="D612" s="2"/>
    </row>
    <row r="613" spans="1:6" x14ac:dyDescent="0.2">
      <c r="A613" s="2"/>
      <c r="B613" s="2"/>
      <c r="C613" s="2"/>
      <c r="D613" s="2"/>
    </row>
    <row r="614" spans="1:6" x14ac:dyDescent="0.2">
      <c r="A614" s="2"/>
      <c r="B614" s="2"/>
      <c r="C614" s="2"/>
      <c r="D614" s="2"/>
    </row>
    <row r="615" spans="1:6" x14ac:dyDescent="0.2">
      <c r="A615" s="2"/>
      <c r="B615" s="2"/>
      <c r="C615" s="2"/>
      <c r="D615" s="2"/>
    </row>
    <row r="616" spans="1:6" x14ac:dyDescent="0.2">
      <c r="A616" s="2"/>
      <c r="B616" s="2"/>
      <c r="C616" s="2"/>
      <c r="D616" s="2"/>
    </row>
    <row r="617" spans="1:6" x14ac:dyDescent="0.2">
      <c r="A617" s="2"/>
      <c r="B617" s="2"/>
      <c r="C617" s="2"/>
      <c r="D617" s="2"/>
    </row>
    <row r="618" spans="1:6" x14ac:dyDescent="0.2">
      <c r="A618" s="2"/>
      <c r="B618" s="2"/>
      <c r="C618" s="2"/>
      <c r="D618" s="2"/>
      <c r="E618" s="201"/>
      <c r="F618" s="201"/>
    </row>
  </sheetData>
  <sortState ref="A86:K128">
    <sortCondition ref="A86"/>
  </sortState>
  <dataConsolidate/>
  <mergeCells count="3">
    <mergeCell ref="A1:C1"/>
    <mergeCell ref="B258:D258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1372" customWidth="1"/>
    <col min="2" max="2" width="7.28515625" style="1104" customWidth="1"/>
    <col min="3" max="4" width="11.5703125" style="1017" customWidth="1"/>
    <col min="5" max="5" width="11.5703125" style="1105" customWidth="1"/>
    <col min="6" max="6" width="11.42578125" style="1105" customWidth="1"/>
    <col min="7" max="7" width="9.85546875" style="1105" customWidth="1"/>
    <col min="8" max="8" width="9.140625" style="1105" customWidth="1"/>
    <col min="9" max="9" width="9.28515625" style="1105" customWidth="1"/>
    <col min="10" max="10" width="9.140625" style="1105" customWidth="1"/>
    <col min="11" max="11" width="12" style="1017" customWidth="1"/>
    <col min="12" max="12" width="8.7109375" style="1017"/>
    <col min="13" max="13" width="11.85546875" style="1017" customWidth="1"/>
    <col min="14" max="14" width="12.5703125" style="1017" customWidth="1"/>
    <col min="15" max="15" width="11.85546875" style="1017" customWidth="1"/>
    <col min="16" max="16" width="12" style="1017" customWidth="1"/>
    <col min="17" max="16384" width="8.7109375" style="1017"/>
  </cols>
  <sheetData>
    <row r="1" spans="1:15" x14ac:dyDescent="0.2">
      <c r="O1" s="741"/>
    </row>
    <row r="2" spans="1:15" ht="18.75" x14ac:dyDescent="0.3">
      <c r="A2" s="742" t="s">
        <v>781</v>
      </c>
      <c r="F2" s="510"/>
      <c r="G2" s="510"/>
    </row>
    <row r="3" spans="1:15" ht="21.75" customHeight="1" x14ac:dyDescent="0.25">
      <c r="A3" s="1010"/>
      <c r="F3" s="510"/>
      <c r="G3" s="510"/>
    </row>
    <row r="4" spans="1:15" x14ac:dyDescent="0.2">
      <c r="A4" s="744"/>
      <c r="F4" s="510"/>
      <c r="G4" s="510"/>
    </row>
    <row r="5" spans="1:15" ht="6" customHeight="1" x14ac:dyDescent="0.2">
      <c r="B5" s="1373"/>
      <c r="C5" s="1374"/>
      <c r="F5" s="510"/>
      <c r="G5" s="510"/>
    </row>
    <row r="6" spans="1:15" ht="24.75" customHeight="1" x14ac:dyDescent="0.2">
      <c r="A6" s="516" t="s">
        <v>782</v>
      </c>
      <c r="B6" s="1647" t="s">
        <v>915</v>
      </c>
      <c r="C6" s="1648"/>
      <c r="D6" s="1648"/>
      <c r="E6" s="1648"/>
      <c r="F6" s="1648"/>
      <c r="G6" s="1648"/>
      <c r="H6" s="1648"/>
      <c r="I6" s="1648"/>
      <c r="J6" s="1648"/>
      <c r="K6" s="1648"/>
      <c r="L6" s="1648"/>
      <c r="M6" s="1648"/>
      <c r="N6" s="1648"/>
      <c r="O6" s="1649"/>
    </row>
    <row r="7" spans="1:15" ht="23.25" customHeight="1" thickBot="1" x14ac:dyDescent="0.25">
      <c r="A7" s="744" t="s">
        <v>784</v>
      </c>
      <c r="F7" s="510"/>
      <c r="G7" s="510"/>
    </row>
    <row r="8" spans="1:15" ht="13.5" thickBot="1" x14ac:dyDescent="0.25">
      <c r="A8" s="1014"/>
      <c r="B8" s="1015"/>
      <c r="C8" s="1423" t="s">
        <v>0</v>
      </c>
      <c r="D8" s="750" t="s">
        <v>787</v>
      </c>
      <c r="E8" s="751" t="s">
        <v>788</v>
      </c>
      <c r="F8" s="1612" t="s">
        <v>789</v>
      </c>
      <c r="G8" s="1624"/>
      <c r="H8" s="1624"/>
      <c r="I8" s="1625"/>
      <c r="J8" s="752" t="s">
        <v>790</v>
      </c>
      <c r="K8" s="753" t="s">
        <v>791</v>
      </c>
      <c r="M8" s="1015" t="s">
        <v>792</v>
      </c>
      <c r="N8" s="1015" t="s">
        <v>793</v>
      </c>
      <c r="O8" s="1015" t="s">
        <v>792</v>
      </c>
    </row>
    <row r="9" spans="1:15" ht="13.5" thickBot="1" x14ac:dyDescent="0.25">
      <c r="A9" s="754" t="s">
        <v>785</v>
      </c>
      <c r="B9" s="1018" t="s">
        <v>867</v>
      </c>
      <c r="C9" s="1332" t="s">
        <v>794</v>
      </c>
      <c r="D9" s="757">
        <v>2023</v>
      </c>
      <c r="E9" s="758">
        <v>2023</v>
      </c>
      <c r="F9" s="759" t="s">
        <v>795</v>
      </c>
      <c r="G9" s="1376" t="s">
        <v>796</v>
      </c>
      <c r="H9" s="1376" t="s">
        <v>797</v>
      </c>
      <c r="I9" s="1377" t="s">
        <v>798</v>
      </c>
      <c r="J9" s="762" t="s">
        <v>799</v>
      </c>
      <c r="K9" s="763" t="s">
        <v>800</v>
      </c>
      <c r="M9" s="1023" t="s">
        <v>801</v>
      </c>
      <c r="N9" s="1018" t="s">
        <v>802</v>
      </c>
      <c r="O9" s="1018" t="s">
        <v>803</v>
      </c>
    </row>
    <row r="10" spans="1:15" x14ac:dyDescent="0.2">
      <c r="A10" s="765" t="s">
        <v>804</v>
      </c>
      <c r="B10" s="361"/>
      <c r="C10" s="1333">
        <v>48</v>
      </c>
      <c r="D10" s="527">
        <v>46</v>
      </c>
      <c r="E10" s="1424">
        <v>48</v>
      </c>
      <c r="F10" s="878">
        <v>48</v>
      </c>
      <c r="G10" s="433">
        <f t="shared" ref="G10:I22" si="0">M10</f>
        <v>49</v>
      </c>
      <c r="H10" s="1336">
        <f t="shared" si="0"/>
        <v>48</v>
      </c>
      <c r="I10" s="1337">
        <f>O10</f>
        <v>50</v>
      </c>
      <c r="J10" s="879" t="s">
        <v>805</v>
      </c>
      <c r="K10" s="880" t="s">
        <v>805</v>
      </c>
      <c r="L10" s="385"/>
      <c r="M10" s="1338">
        <v>49</v>
      </c>
      <c r="N10" s="881">
        <v>48</v>
      </c>
      <c r="O10" s="1425">
        <v>50</v>
      </c>
    </row>
    <row r="11" spans="1:15" ht="13.5" thickBot="1" x14ac:dyDescent="0.25">
      <c r="A11" s="779" t="s">
        <v>806</v>
      </c>
      <c r="B11" s="1034"/>
      <c r="C11" s="378">
        <v>42.5</v>
      </c>
      <c r="D11" s="883">
        <v>42.64</v>
      </c>
      <c r="E11" s="1426">
        <v>44.81</v>
      </c>
      <c r="F11" s="885">
        <v>44.805599999999998</v>
      </c>
      <c r="G11" s="377">
        <f t="shared" si="0"/>
        <v>45.299700000000001</v>
      </c>
      <c r="H11" s="382">
        <f t="shared" si="0"/>
        <v>44.97</v>
      </c>
      <c r="I11" s="377">
        <f>O11</f>
        <v>45.81</v>
      </c>
      <c r="J11" s="886"/>
      <c r="K11" s="887" t="s">
        <v>805</v>
      </c>
      <c r="L11" s="385"/>
      <c r="M11" s="1042">
        <v>45.299700000000001</v>
      </c>
      <c r="N11" s="1391">
        <v>44.97</v>
      </c>
      <c r="O11" s="1427">
        <v>45.81</v>
      </c>
    </row>
    <row r="12" spans="1:15" x14ac:dyDescent="0.2">
      <c r="A12" s="789" t="s">
        <v>807</v>
      </c>
      <c r="B12" s="1044" t="s">
        <v>808</v>
      </c>
      <c r="C12" s="404">
        <v>13259</v>
      </c>
      <c r="D12" s="1045" t="s">
        <v>805</v>
      </c>
      <c r="E12" s="1045" t="s">
        <v>805</v>
      </c>
      <c r="F12" s="890">
        <v>13282</v>
      </c>
      <c r="G12" s="1046">
        <f t="shared" si="0"/>
        <v>13405</v>
      </c>
      <c r="H12" s="400">
        <f t="shared" si="0"/>
        <v>13612</v>
      </c>
      <c r="I12" s="1046">
        <f>O12</f>
        <v>14151</v>
      </c>
      <c r="J12" s="891" t="s">
        <v>805</v>
      </c>
      <c r="K12" s="892" t="s">
        <v>805</v>
      </c>
      <c r="L12" s="385"/>
      <c r="M12" s="445">
        <v>13405</v>
      </c>
      <c r="N12" s="949">
        <v>13612</v>
      </c>
      <c r="O12" s="1428">
        <v>14151</v>
      </c>
    </row>
    <row r="13" spans="1:15" x14ac:dyDescent="0.2">
      <c r="A13" s="799" t="s">
        <v>809</v>
      </c>
      <c r="B13" s="1044" t="s">
        <v>810</v>
      </c>
      <c r="C13" s="404">
        <v>12526</v>
      </c>
      <c r="D13" s="907" t="s">
        <v>805</v>
      </c>
      <c r="E13" s="907" t="s">
        <v>805</v>
      </c>
      <c r="F13" s="895">
        <v>12575</v>
      </c>
      <c r="G13" s="1046">
        <f t="shared" si="0"/>
        <v>12724</v>
      </c>
      <c r="H13" s="400">
        <f t="shared" si="0"/>
        <v>12956</v>
      </c>
      <c r="I13" s="1046">
        <f t="shared" si="0"/>
        <v>13521</v>
      </c>
      <c r="J13" s="891" t="s">
        <v>805</v>
      </c>
      <c r="K13" s="892" t="s">
        <v>805</v>
      </c>
      <c r="L13" s="385"/>
      <c r="M13" s="405">
        <v>12724</v>
      </c>
      <c r="N13" s="949">
        <v>12956</v>
      </c>
      <c r="O13" s="1428">
        <v>13521</v>
      </c>
    </row>
    <row r="14" spans="1:15" x14ac:dyDescent="0.2">
      <c r="A14" s="799" t="s">
        <v>811</v>
      </c>
      <c r="B14" s="1044" t="s">
        <v>812</v>
      </c>
      <c r="C14" s="404">
        <v>161</v>
      </c>
      <c r="D14" s="907" t="s">
        <v>805</v>
      </c>
      <c r="E14" s="907" t="s">
        <v>805</v>
      </c>
      <c r="F14" s="895">
        <v>197</v>
      </c>
      <c r="G14" s="1046">
        <f t="shared" si="0"/>
        <v>148</v>
      </c>
      <c r="H14" s="400">
        <f t="shared" si="0"/>
        <v>101</v>
      </c>
      <c r="I14" s="1046">
        <f t="shared" si="0"/>
        <v>122</v>
      </c>
      <c r="J14" s="891" t="s">
        <v>805</v>
      </c>
      <c r="K14" s="892" t="s">
        <v>805</v>
      </c>
      <c r="L14" s="385"/>
      <c r="M14" s="405">
        <v>148</v>
      </c>
      <c r="N14" s="949">
        <v>101</v>
      </c>
      <c r="O14" s="1428">
        <v>122</v>
      </c>
    </row>
    <row r="15" spans="1:15" x14ac:dyDescent="0.2">
      <c r="A15" s="799" t="s">
        <v>813</v>
      </c>
      <c r="B15" s="1044" t="s">
        <v>805</v>
      </c>
      <c r="C15" s="404">
        <v>2944</v>
      </c>
      <c r="D15" s="907" t="s">
        <v>805</v>
      </c>
      <c r="E15" s="907" t="s">
        <v>805</v>
      </c>
      <c r="F15" s="895">
        <v>12977</v>
      </c>
      <c r="G15" s="1046">
        <f t="shared" si="0"/>
        <v>18795</v>
      </c>
      <c r="H15" s="400">
        <f t="shared" si="0"/>
        <v>24159</v>
      </c>
      <c r="I15" s="1046">
        <f t="shared" si="0"/>
        <v>2896</v>
      </c>
      <c r="J15" s="891" t="s">
        <v>805</v>
      </c>
      <c r="K15" s="892" t="s">
        <v>805</v>
      </c>
      <c r="L15" s="385"/>
      <c r="M15" s="405">
        <v>18795</v>
      </c>
      <c r="N15" s="949">
        <v>24159</v>
      </c>
      <c r="O15" s="1428">
        <v>2896</v>
      </c>
    </row>
    <row r="16" spans="1:15" ht="13.5" thickBot="1" x14ac:dyDescent="0.25">
      <c r="A16" s="765" t="s">
        <v>814</v>
      </c>
      <c r="B16" s="410" t="s">
        <v>815</v>
      </c>
      <c r="C16" s="1049">
        <v>4962</v>
      </c>
      <c r="D16" s="909" t="s">
        <v>805</v>
      </c>
      <c r="E16" s="909" t="s">
        <v>805</v>
      </c>
      <c r="F16" s="896">
        <v>7605</v>
      </c>
      <c r="G16" s="1046">
        <f t="shared" si="0"/>
        <v>11358</v>
      </c>
      <c r="H16" s="400">
        <f t="shared" si="0"/>
        <v>10936</v>
      </c>
      <c r="I16" s="1046">
        <f t="shared" si="0"/>
        <v>7817</v>
      </c>
      <c r="J16" s="897" t="s">
        <v>805</v>
      </c>
      <c r="K16" s="880" t="s">
        <v>805</v>
      </c>
      <c r="L16" s="385"/>
      <c r="M16" s="461">
        <v>11358</v>
      </c>
      <c r="N16" s="1394">
        <v>10936</v>
      </c>
      <c r="O16" s="1429">
        <v>7817</v>
      </c>
    </row>
    <row r="17" spans="1:15" ht="13.5" thickBot="1" x14ac:dyDescent="0.25">
      <c r="A17" s="808" t="s">
        <v>816</v>
      </c>
      <c r="B17" s="900"/>
      <c r="C17" s="548">
        <f>C12-C13+C14+C15+C16</f>
        <v>8800</v>
      </c>
      <c r="D17" s="548" t="s">
        <v>805</v>
      </c>
      <c r="E17" s="548" t="s">
        <v>805</v>
      </c>
      <c r="F17" s="902">
        <f>F12-F13+F14+F15+F16</f>
        <v>21486</v>
      </c>
      <c r="G17" s="902">
        <f>G12-G13+G14+G15+G16</f>
        <v>30982</v>
      </c>
      <c r="H17" s="902">
        <f>H12-H13+H14+H15+H16</f>
        <v>35852</v>
      </c>
      <c r="I17" s="902">
        <f>I12-I13+I14+I15+I16</f>
        <v>11465</v>
      </c>
      <c r="J17" s="902" t="s">
        <v>805</v>
      </c>
      <c r="K17" s="903" t="s">
        <v>805</v>
      </c>
      <c r="L17" s="385"/>
      <c r="M17" s="423">
        <f>M12-M13+M14+M15+M16</f>
        <v>30982</v>
      </c>
      <c r="N17" s="423">
        <f t="shared" ref="N17:O17" si="1">N12-N13+N14+N15+N16</f>
        <v>35852</v>
      </c>
      <c r="O17" s="423">
        <f t="shared" si="1"/>
        <v>11465</v>
      </c>
    </row>
    <row r="18" spans="1:15" x14ac:dyDescent="0.2">
      <c r="A18" s="765" t="s">
        <v>817</v>
      </c>
      <c r="B18" s="410">
        <v>401</v>
      </c>
      <c r="C18" s="1049">
        <v>777</v>
      </c>
      <c r="D18" s="1045" t="s">
        <v>805</v>
      </c>
      <c r="E18" s="1045" t="s">
        <v>805</v>
      </c>
      <c r="F18" s="896">
        <v>751</v>
      </c>
      <c r="G18" s="1046">
        <f t="shared" si="0"/>
        <v>726</v>
      </c>
      <c r="H18" s="400">
        <f t="shared" si="0"/>
        <v>700</v>
      </c>
      <c r="I18" s="1046">
        <f t="shared" si="0"/>
        <v>675</v>
      </c>
      <c r="J18" s="897" t="s">
        <v>805</v>
      </c>
      <c r="K18" s="880" t="s">
        <v>805</v>
      </c>
      <c r="L18" s="385"/>
      <c r="M18" s="393">
        <v>726</v>
      </c>
      <c r="N18" s="1394">
        <v>700</v>
      </c>
      <c r="O18" s="1429">
        <v>675</v>
      </c>
    </row>
    <row r="19" spans="1:15" x14ac:dyDescent="0.2">
      <c r="A19" s="799" t="s">
        <v>818</v>
      </c>
      <c r="B19" s="1044" t="s">
        <v>819</v>
      </c>
      <c r="C19" s="404">
        <v>721</v>
      </c>
      <c r="D19" s="907" t="s">
        <v>805</v>
      </c>
      <c r="E19" s="907" t="s">
        <v>805</v>
      </c>
      <c r="F19" s="895">
        <v>754</v>
      </c>
      <c r="G19" s="1046">
        <f t="shared" si="0"/>
        <v>680</v>
      </c>
      <c r="H19" s="400">
        <f t="shared" si="0"/>
        <v>758</v>
      </c>
      <c r="I19" s="1046">
        <f t="shared" si="0"/>
        <v>2521</v>
      </c>
      <c r="J19" s="891" t="s">
        <v>805</v>
      </c>
      <c r="K19" s="892" t="s">
        <v>805</v>
      </c>
      <c r="L19" s="385"/>
      <c r="M19" s="405">
        <v>680</v>
      </c>
      <c r="N19" s="949">
        <v>758</v>
      </c>
      <c r="O19" s="1428">
        <v>2521</v>
      </c>
    </row>
    <row r="20" spans="1:15" x14ac:dyDescent="0.2">
      <c r="A20" s="799" t="s">
        <v>820</v>
      </c>
      <c r="B20" s="1044" t="s">
        <v>805</v>
      </c>
      <c r="C20" s="404">
        <v>80</v>
      </c>
      <c r="D20" s="907" t="s">
        <v>805</v>
      </c>
      <c r="E20" s="907" t="s">
        <v>805</v>
      </c>
      <c r="F20" s="895">
        <v>80</v>
      </c>
      <c r="G20" s="1046">
        <f t="shared" si="0"/>
        <v>80</v>
      </c>
      <c r="H20" s="400">
        <f t="shared" si="0"/>
        <v>1521</v>
      </c>
      <c r="I20" s="1046">
        <f t="shared" si="0"/>
        <v>349</v>
      </c>
      <c r="J20" s="891" t="s">
        <v>805</v>
      </c>
      <c r="K20" s="892" t="s">
        <v>805</v>
      </c>
      <c r="L20" s="385"/>
      <c r="M20" s="405">
        <v>80</v>
      </c>
      <c r="N20" s="949">
        <v>1521</v>
      </c>
      <c r="O20" s="1428">
        <v>349</v>
      </c>
    </row>
    <row r="21" spans="1:15" x14ac:dyDescent="0.2">
      <c r="A21" s="799" t="s">
        <v>821</v>
      </c>
      <c r="B21" s="1044" t="s">
        <v>805</v>
      </c>
      <c r="C21" s="404">
        <v>7220</v>
      </c>
      <c r="D21" s="907" t="s">
        <v>805</v>
      </c>
      <c r="E21" s="907" t="s">
        <v>805</v>
      </c>
      <c r="F21" s="895">
        <v>19810</v>
      </c>
      <c r="G21" s="1046">
        <f t="shared" si="0"/>
        <v>28986</v>
      </c>
      <c r="H21" s="400">
        <f t="shared" si="0"/>
        <v>32034</v>
      </c>
      <c r="I21" s="1046">
        <f t="shared" si="0"/>
        <v>6948</v>
      </c>
      <c r="J21" s="891" t="s">
        <v>805</v>
      </c>
      <c r="K21" s="892" t="s">
        <v>805</v>
      </c>
      <c r="L21" s="385"/>
      <c r="M21" s="405">
        <v>28986</v>
      </c>
      <c r="N21" s="949">
        <v>32034</v>
      </c>
      <c r="O21" s="1428">
        <v>6948</v>
      </c>
    </row>
    <row r="22" spans="1:15" ht="13.5" thickBot="1" x14ac:dyDescent="0.25">
      <c r="A22" s="779" t="s">
        <v>822</v>
      </c>
      <c r="B22" s="1054" t="s">
        <v>805</v>
      </c>
      <c r="C22" s="404">
        <v>0</v>
      </c>
      <c r="D22" s="909" t="s">
        <v>805</v>
      </c>
      <c r="E22" s="909" t="s">
        <v>805</v>
      </c>
      <c r="F22" s="908">
        <v>0</v>
      </c>
      <c r="G22" s="1055">
        <f t="shared" si="0"/>
        <v>0</v>
      </c>
      <c r="H22" s="417">
        <f t="shared" si="0"/>
        <v>0</v>
      </c>
      <c r="I22" s="1055">
        <f t="shared" si="0"/>
        <v>0</v>
      </c>
      <c r="J22" s="910" t="s">
        <v>805</v>
      </c>
      <c r="K22" s="1430" t="s">
        <v>805</v>
      </c>
      <c r="L22" s="385"/>
      <c r="M22" s="412">
        <v>0</v>
      </c>
      <c r="N22" s="951">
        <v>0</v>
      </c>
      <c r="O22" s="1431">
        <v>0</v>
      </c>
    </row>
    <row r="23" spans="1:15" x14ac:dyDescent="0.2">
      <c r="A23" s="817" t="s">
        <v>823</v>
      </c>
      <c r="B23" s="1058" t="s">
        <v>805</v>
      </c>
      <c r="C23" s="1059">
        <v>34305</v>
      </c>
      <c r="D23" s="914">
        <v>34116</v>
      </c>
      <c r="E23" s="1060">
        <v>37742</v>
      </c>
      <c r="F23" s="914">
        <v>8455</v>
      </c>
      <c r="G23" s="442">
        <f>M23-F23</f>
        <v>8742</v>
      </c>
      <c r="H23" s="442">
        <f>N23-M23</f>
        <v>8500</v>
      </c>
      <c r="I23" s="397">
        <f>O23-N23</f>
        <v>12045</v>
      </c>
      <c r="J23" s="1432">
        <f t="shared" ref="J23:J46" si="2">SUM(F23:I23)</f>
        <v>37742</v>
      </c>
      <c r="K23" s="1433">
        <f t="shared" ref="K23:K46" si="3">(J23/E23)*100</f>
        <v>100</v>
      </c>
      <c r="L23" s="385"/>
      <c r="M23" s="445">
        <v>17197</v>
      </c>
      <c r="N23" s="1402">
        <v>25697</v>
      </c>
      <c r="O23" s="1063">
        <v>37742</v>
      </c>
    </row>
    <row r="24" spans="1:15" x14ac:dyDescent="0.2">
      <c r="A24" s="799" t="s">
        <v>824</v>
      </c>
      <c r="B24" s="1064" t="s">
        <v>805</v>
      </c>
      <c r="C24" s="404">
        <v>0</v>
      </c>
      <c r="D24" s="921">
        <v>0</v>
      </c>
      <c r="E24" s="1065">
        <v>0</v>
      </c>
      <c r="F24" s="921">
        <v>0</v>
      </c>
      <c r="G24" s="1066">
        <f t="shared" ref="G24:G41" si="4">M24-F24</f>
        <v>0</v>
      </c>
      <c r="H24" s="1066">
        <f t="shared" ref="H24:I41" si="5">N24-M24</f>
        <v>0</v>
      </c>
      <c r="I24" s="400">
        <f t="shared" si="5"/>
        <v>0</v>
      </c>
      <c r="J24" s="892">
        <f t="shared" si="2"/>
        <v>0</v>
      </c>
      <c r="K24" s="1434" t="str">
        <f>IF(E24=0,"x",(J24/E24)*100)</f>
        <v>x</v>
      </c>
      <c r="L24" s="385"/>
      <c r="M24" s="405">
        <v>0</v>
      </c>
      <c r="N24" s="949">
        <v>0</v>
      </c>
      <c r="O24" s="1069">
        <v>0</v>
      </c>
    </row>
    <row r="25" spans="1:15" ht="13.5" thickBot="1" x14ac:dyDescent="0.25">
      <c r="A25" s="779" t="s">
        <v>825</v>
      </c>
      <c r="B25" s="1071">
        <v>672</v>
      </c>
      <c r="C25" s="1072">
        <v>5577</v>
      </c>
      <c r="D25" s="927">
        <v>6541</v>
      </c>
      <c r="E25" s="1073">
        <v>6541</v>
      </c>
      <c r="F25" s="929">
        <v>1636</v>
      </c>
      <c r="G25" s="1074">
        <f t="shared" si="4"/>
        <v>1635</v>
      </c>
      <c r="H25" s="1074">
        <f t="shared" si="5"/>
        <v>1635</v>
      </c>
      <c r="I25" s="414">
        <f t="shared" si="5"/>
        <v>1635</v>
      </c>
      <c r="J25" s="1430">
        <f t="shared" si="2"/>
        <v>6541</v>
      </c>
      <c r="K25" s="1435">
        <f t="shared" si="3"/>
        <v>100</v>
      </c>
      <c r="L25" s="385"/>
      <c r="M25" s="461">
        <v>3271</v>
      </c>
      <c r="N25" s="1404">
        <v>4906</v>
      </c>
      <c r="O25" s="1077">
        <v>6541</v>
      </c>
    </row>
    <row r="26" spans="1:15" x14ac:dyDescent="0.2">
      <c r="A26" s="789" t="s">
        <v>826</v>
      </c>
      <c r="B26" s="1058">
        <v>501</v>
      </c>
      <c r="C26" s="404">
        <v>3132</v>
      </c>
      <c r="D26" s="934">
        <v>3640</v>
      </c>
      <c r="E26" s="1436">
        <v>3743</v>
      </c>
      <c r="F26" s="934">
        <v>852</v>
      </c>
      <c r="G26" s="442">
        <f t="shared" si="4"/>
        <v>1032</v>
      </c>
      <c r="H26" s="450">
        <f t="shared" si="5"/>
        <v>808</v>
      </c>
      <c r="I26" s="397">
        <f t="shared" si="5"/>
        <v>1051</v>
      </c>
      <c r="J26" s="1432">
        <f t="shared" si="2"/>
        <v>3743</v>
      </c>
      <c r="K26" s="1433">
        <f t="shared" si="3"/>
        <v>100</v>
      </c>
      <c r="L26" s="385"/>
      <c r="M26" s="393">
        <v>1884</v>
      </c>
      <c r="N26" s="947">
        <v>2692</v>
      </c>
      <c r="O26" s="1080">
        <v>3743</v>
      </c>
    </row>
    <row r="27" spans="1:15" x14ac:dyDescent="0.2">
      <c r="A27" s="799" t="s">
        <v>827</v>
      </c>
      <c r="B27" s="1064">
        <v>502</v>
      </c>
      <c r="C27" s="404">
        <v>3240</v>
      </c>
      <c r="D27" s="921">
        <v>3999</v>
      </c>
      <c r="E27" s="1065">
        <v>2385</v>
      </c>
      <c r="F27" s="921">
        <v>913</v>
      </c>
      <c r="G27" s="1066">
        <f t="shared" si="4"/>
        <v>544</v>
      </c>
      <c r="H27" s="1066">
        <f t="shared" si="5"/>
        <v>111</v>
      </c>
      <c r="I27" s="400">
        <f t="shared" si="5"/>
        <v>817</v>
      </c>
      <c r="J27" s="892">
        <f t="shared" si="2"/>
        <v>2385</v>
      </c>
      <c r="K27" s="1434">
        <f t="shared" si="3"/>
        <v>100</v>
      </c>
      <c r="L27" s="385"/>
      <c r="M27" s="405">
        <v>1457</v>
      </c>
      <c r="N27" s="949">
        <v>1568</v>
      </c>
      <c r="O27" s="1069">
        <v>2385</v>
      </c>
    </row>
    <row r="28" spans="1:15" x14ac:dyDescent="0.2">
      <c r="A28" s="799" t="s">
        <v>828</v>
      </c>
      <c r="B28" s="1064">
        <v>504</v>
      </c>
      <c r="C28" s="404">
        <v>0</v>
      </c>
      <c r="D28" s="921">
        <v>0</v>
      </c>
      <c r="E28" s="1065">
        <v>0</v>
      </c>
      <c r="F28" s="921">
        <v>0</v>
      </c>
      <c r="G28" s="1066">
        <f t="shared" si="4"/>
        <v>0</v>
      </c>
      <c r="H28" s="1066">
        <f t="shared" si="5"/>
        <v>0</v>
      </c>
      <c r="I28" s="400">
        <f t="shared" si="5"/>
        <v>0</v>
      </c>
      <c r="J28" s="892">
        <f t="shared" si="2"/>
        <v>0</v>
      </c>
      <c r="K28" s="1434" t="str">
        <f>IF(E28=0,"x",(J28/E28)*100)</f>
        <v>x</v>
      </c>
      <c r="L28" s="385"/>
      <c r="M28" s="405">
        <v>0</v>
      </c>
      <c r="N28" s="949">
        <v>0</v>
      </c>
      <c r="O28" s="1069">
        <v>0</v>
      </c>
    </row>
    <row r="29" spans="1:15" x14ac:dyDescent="0.2">
      <c r="A29" s="799" t="s">
        <v>829</v>
      </c>
      <c r="B29" s="1064">
        <v>511</v>
      </c>
      <c r="C29" s="404">
        <v>435</v>
      </c>
      <c r="D29" s="921">
        <v>550</v>
      </c>
      <c r="E29" s="1065">
        <v>470</v>
      </c>
      <c r="F29" s="921">
        <v>8</v>
      </c>
      <c r="G29" s="1066">
        <f t="shared" si="4"/>
        <v>27</v>
      </c>
      <c r="H29" s="1066">
        <f t="shared" si="5"/>
        <v>398</v>
      </c>
      <c r="I29" s="400">
        <f t="shared" si="5"/>
        <v>37</v>
      </c>
      <c r="J29" s="892">
        <f t="shared" si="2"/>
        <v>470</v>
      </c>
      <c r="K29" s="1434">
        <f t="shared" si="3"/>
        <v>100</v>
      </c>
      <c r="L29" s="385"/>
      <c r="M29" s="405">
        <v>35</v>
      </c>
      <c r="N29" s="949">
        <v>433</v>
      </c>
      <c r="O29" s="1069">
        <v>470</v>
      </c>
    </row>
    <row r="30" spans="1:15" x14ac:dyDescent="0.2">
      <c r="A30" s="799" t="s">
        <v>830</v>
      </c>
      <c r="B30" s="1064">
        <v>518</v>
      </c>
      <c r="C30" s="404">
        <v>1037</v>
      </c>
      <c r="D30" s="921">
        <v>1060</v>
      </c>
      <c r="E30" s="1065">
        <v>1369</v>
      </c>
      <c r="F30" s="921">
        <v>665</v>
      </c>
      <c r="G30" s="1066">
        <f t="shared" si="4"/>
        <v>216</v>
      </c>
      <c r="H30" s="1066">
        <f t="shared" si="5"/>
        <v>180</v>
      </c>
      <c r="I30" s="400">
        <f t="shared" si="5"/>
        <v>308</v>
      </c>
      <c r="J30" s="892">
        <f t="shared" si="2"/>
        <v>1369</v>
      </c>
      <c r="K30" s="1434">
        <f t="shared" si="3"/>
        <v>100</v>
      </c>
      <c r="L30" s="385"/>
      <c r="M30" s="405">
        <v>881</v>
      </c>
      <c r="N30" s="949">
        <v>1061</v>
      </c>
      <c r="O30" s="1069">
        <v>1369</v>
      </c>
    </row>
    <row r="31" spans="1:15" x14ac:dyDescent="0.2">
      <c r="A31" s="799" t="s">
        <v>831</v>
      </c>
      <c r="B31" s="1064">
        <v>521</v>
      </c>
      <c r="C31" s="404">
        <v>21519</v>
      </c>
      <c r="D31" s="921">
        <v>20469</v>
      </c>
      <c r="E31" s="1065">
        <v>22735</v>
      </c>
      <c r="F31" s="921">
        <v>5032</v>
      </c>
      <c r="G31" s="1066">
        <f t="shared" si="4"/>
        <v>5279</v>
      </c>
      <c r="H31" s="1066">
        <f t="shared" si="5"/>
        <v>5063</v>
      </c>
      <c r="I31" s="400">
        <f t="shared" si="5"/>
        <v>7361</v>
      </c>
      <c r="J31" s="892">
        <f t="shared" si="2"/>
        <v>22735</v>
      </c>
      <c r="K31" s="1434">
        <f t="shared" si="3"/>
        <v>100</v>
      </c>
      <c r="L31" s="385"/>
      <c r="M31" s="405">
        <v>10311</v>
      </c>
      <c r="N31" s="949">
        <v>15374</v>
      </c>
      <c r="O31" s="1069">
        <v>22735</v>
      </c>
    </row>
    <row r="32" spans="1:15" x14ac:dyDescent="0.2">
      <c r="A32" s="799" t="s">
        <v>832</v>
      </c>
      <c r="B32" s="1064" t="s">
        <v>833</v>
      </c>
      <c r="C32" s="404">
        <v>8009</v>
      </c>
      <c r="D32" s="921">
        <v>7823</v>
      </c>
      <c r="E32" s="1065">
        <v>8632</v>
      </c>
      <c r="F32" s="921">
        <v>1884</v>
      </c>
      <c r="G32" s="1066">
        <f t="shared" si="4"/>
        <v>2007</v>
      </c>
      <c r="H32" s="1066">
        <f t="shared" si="5"/>
        <v>1940</v>
      </c>
      <c r="I32" s="400">
        <f t="shared" si="5"/>
        <v>2801</v>
      </c>
      <c r="J32" s="892">
        <f t="shared" si="2"/>
        <v>8632</v>
      </c>
      <c r="K32" s="1434">
        <f t="shared" si="3"/>
        <v>100</v>
      </c>
      <c r="L32" s="385"/>
      <c r="M32" s="405">
        <v>3891</v>
      </c>
      <c r="N32" s="949">
        <v>5831</v>
      </c>
      <c r="O32" s="1069">
        <v>8632</v>
      </c>
    </row>
    <row r="33" spans="1:15" x14ac:dyDescent="0.2">
      <c r="A33" s="799" t="s">
        <v>834</v>
      </c>
      <c r="B33" s="1064">
        <v>557</v>
      </c>
      <c r="C33" s="404">
        <v>0</v>
      </c>
      <c r="D33" s="921">
        <v>0</v>
      </c>
      <c r="E33" s="1065">
        <v>0</v>
      </c>
      <c r="F33" s="921">
        <v>0</v>
      </c>
      <c r="G33" s="1066">
        <f t="shared" si="4"/>
        <v>0</v>
      </c>
      <c r="H33" s="1066">
        <f t="shared" si="5"/>
        <v>0</v>
      </c>
      <c r="I33" s="400">
        <f t="shared" si="5"/>
        <v>0</v>
      </c>
      <c r="J33" s="892">
        <f t="shared" si="2"/>
        <v>0</v>
      </c>
      <c r="K33" s="1434" t="str">
        <f>IF(E33=0,"x",(J33/E33)*100)</f>
        <v>x</v>
      </c>
      <c r="L33" s="385"/>
      <c r="M33" s="405">
        <v>0</v>
      </c>
      <c r="N33" s="949">
        <v>0</v>
      </c>
      <c r="O33" s="1069">
        <v>0</v>
      </c>
    </row>
    <row r="34" spans="1:15" x14ac:dyDescent="0.2">
      <c r="A34" s="799" t="s">
        <v>835</v>
      </c>
      <c r="B34" s="1064">
        <v>551</v>
      </c>
      <c r="C34" s="404">
        <v>80</v>
      </c>
      <c r="D34" s="921">
        <v>102</v>
      </c>
      <c r="E34" s="1065">
        <v>102</v>
      </c>
      <c r="F34" s="921">
        <v>26</v>
      </c>
      <c r="G34" s="1066">
        <f t="shared" si="4"/>
        <v>25</v>
      </c>
      <c r="H34" s="1066">
        <f t="shared" si="5"/>
        <v>26</v>
      </c>
      <c r="I34" s="400">
        <f t="shared" si="5"/>
        <v>25</v>
      </c>
      <c r="J34" s="892">
        <f t="shared" si="2"/>
        <v>102</v>
      </c>
      <c r="K34" s="1434">
        <f t="shared" si="3"/>
        <v>100</v>
      </c>
      <c r="L34" s="385"/>
      <c r="M34" s="405">
        <v>51</v>
      </c>
      <c r="N34" s="949">
        <v>77</v>
      </c>
      <c r="O34" s="1069">
        <v>102</v>
      </c>
    </row>
    <row r="35" spans="1:15" ht="13.5" thickBot="1" x14ac:dyDescent="0.25">
      <c r="A35" s="765" t="s">
        <v>836</v>
      </c>
      <c r="B35" s="1083" t="s">
        <v>837</v>
      </c>
      <c r="C35" s="1049">
        <v>137</v>
      </c>
      <c r="D35" s="939">
        <v>36</v>
      </c>
      <c r="E35" s="1437">
        <v>705</v>
      </c>
      <c r="F35" s="941">
        <v>-73</v>
      </c>
      <c r="G35" s="1066">
        <f t="shared" si="4"/>
        <v>141</v>
      </c>
      <c r="H35" s="1066">
        <f t="shared" si="5"/>
        <v>168</v>
      </c>
      <c r="I35" s="400">
        <f t="shared" si="5"/>
        <v>469</v>
      </c>
      <c r="J35" s="887">
        <f t="shared" si="2"/>
        <v>705</v>
      </c>
      <c r="K35" s="1438">
        <f t="shared" si="3"/>
        <v>100</v>
      </c>
      <c r="L35" s="385"/>
      <c r="M35" s="412">
        <v>68</v>
      </c>
      <c r="N35" s="951">
        <v>236</v>
      </c>
      <c r="O35" s="1086">
        <v>705</v>
      </c>
    </row>
    <row r="36" spans="1:15" ht="13.5" thickBot="1" x14ac:dyDescent="0.25">
      <c r="A36" s="808" t="s">
        <v>838</v>
      </c>
      <c r="B36" s="943"/>
      <c r="C36" s="548">
        <f t="shared" ref="C36:I36" si="6">SUM(C26:C35)</f>
        <v>37589</v>
      </c>
      <c r="D36" s="1087">
        <f t="shared" si="6"/>
        <v>37679</v>
      </c>
      <c r="E36" s="1087">
        <f t="shared" si="6"/>
        <v>40141</v>
      </c>
      <c r="F36" s="548">
        <f t="shared" si="6"/>
        <v>9307</v>
      </c>
      <c r="G36" s="548">
        <f t="shared" si="6"/>
        <v>9271</v>
      </c>
      <c r="H36" s="548">
        <f t="shared" si="6"/>
        <v>8694</v>
      </c>
      <c r="I36" s="902">
        <f t="shared" si="6"/>
        <v>12869</v>
      </c>
      <c r="J36" s="1439">
        <f t="shared" si="2"/>
        <v>40141</v>
      </c>
      <c r="K36" s="1440">
        <f t="shared" si="3"/>
        <v>100</v>
      </c>
      <c r="L36" s="385"/>
      <c r="M36" s="902">
        <f>SUM(M26:M35)</f>
        <v>18578</v>
      </c>
      <c r="N36" s="903">
        <f>SUM(N26:N35)</f>
        <v>27272</v>
      </c>
      <c r="O36" s="903">
        <f>SUM(O26:O35)</f>
        <v>40141</v>
      </c>
    </row>
    <row r="37" spans="1:15" x14ac:dyDescent="0.2">
      <c r="A37" s="789" t="s">
        <v>839</v>
      </c>
      <c r="B37" s="1058">
        <v>601</v>
      </c>
      <c r="C37" s="392">
        <v>0</v>
      </c>
      <c r="D37" s="934">
        <v>0</v>
      </c>
      <c r="E37" s="1436">
        <v>0</v>
      </c>
      <c r="F37" s="914">
        <v>0</v>
      </c>
      <c r="G37" s="1066">
        <f t="shared" si="4"/>
        <v>0</v>
      </c>
      <c r="H37" s="1066">
        <f t="shared" si="5"/>
        <v>0</v>
      </c>
      <c r="I37" s="397">
        <f t="shared" si="5"/>
        <v>0</v>
      </c>
      <c r="J37" s="1432">
        <f t="shared" si="2"/>
        <v>0</v>
      </c>
      <c r="K37" s="1433" t="str">
        <f>IF(E37=0,"x",(J37/E37)*100)</f>
        <v>x</v>
      </c>
      <c r="L37" s="385"/>
      <c r="M37" s="393">
        <v>0</v>
      </c>
      <c r="N37" s="947">
        <v>0</v>
      </c>
      <c r="O37" s="1080">
        <v>0</v>
      </c>
    </row>
    <row r="38" spans="1:15" x14ac:dyDescent="0.2">
      <c r="A38" s="799" t="s">
        <v>840</v>
      </c>
      <c r="B38" s="1064">
        <v>602</v>
      </c>
      <c r="C38" s="404">
        <v>2442</v>
      </c>
      <c r="D38" s="921">
        <v>3209</v>
      </c>
      <c r="E38" s="1065">
        <v>2927</v>
      </c>
      <c r="F38" s="921">
        <v>766</v>
      </c>
      <c r="G38" s="1066">
        <f t="shared" si="4"/>
        <v>882</v>
      </c>
      <c r="H38" s="1066">
        <f t="shared" si="5"/>
        <v>369</v>
      </c>
      <c r="I38" s="400">
        <f t="shared" si="5"/>
        <v>910</v>
      </c>
      <c r="J38" s="892">
        <f t="shared" si="2"/>
        <v>2927</v>
      </c>
      <c r="K38" s="1434">
        <f t="shared" si="3"/>
        <v>100</v>
      </c>
      <c r="L38" s="385"/>
      <c r="M38" s="405">
        <v>1648</v>
      </c>
      <c r="N38" s="949">
        <v>2017</v>
      </c>
      <c r="O38" s="1069">
        <v>2927</v>
      </c>
    </row>
    <row r="39" spans="1:15" x14ac:dyDescent="0.2">
      <c r="A39" s="799" t="s">
        <v>841</v>
      </c>
      <c r="B39" s="1064">
        <v>604</v>
      </c>
      <c r="C39" s="404">
        <v>0</v>
      </c>
      <c r="D39" s="921">
        <v>0</v>
      </c>
      <c r="E39" s="1065">
        <v>0</v>
      </c>
      <c r="F39" s="921">
        <v>0</v>
      </c>
      <c r="G39" s="1066">
        <f t="shared" si="4"/>
        <v>0</v>
      </c>
      <c r="H39" s="1066">
        <f t="shared" si="5"/>
        <v>0</v>
      </c>
      <c r="I39" s="400">
        <f t="shared" si="5"/>
        <v>0</v>
      </c>
      <c r="J39" s="892">
        <f t="shared" si="2"/>
        <v>0</v>
      </c>
      <c r="K39" s="1434" t="str">
        <f>IF(E39=0,"x",(J39/E39)*100)</f>
        <v>x</v>
      </c>
      <c r="L39" s="385"/>
      <c r="M39" s="405">
        <v>0</v>
      </c>
      <c r="N39" s="949">
        <v>0</v>
      </c>
      <c r="O39" s="1069">
        <v>0</v>
      </c>
    </row>
    <row r="40" spans="1:15" x14ac:dyDescent="0.2">
      <c r="A40" s="799" t="s">
        <v>842</v>
      </c>
      <c r="B40" s="1064" t="s">
        <v>843</v>
      </c>
      <c r="C40" s="404">
        <v>34305</v>
      </c>
      <c r="D40" s="921">
        <v>34116</v>
      </c>
      <c r="E40" s="1065">
        <v>37742</v>
      </c>
      <c r="F40" s="921">
        <v>8455</v>
      </c>
      <c r="G40" s="1066">
        <f t="shared" si="4"/>
        <v>8742</v>
      </c>
      <c r="H40" s="1066">
        <f t="shared" si="5"/>
        <v>8500</v>
      </c>
      <c r="I40" s="400">
        <f t="shared" si="5"/>
        <v>12045</v>
      </c>
      <c r="J40" s="892">
        <f t="shared" si="2"/>
        <v>37742</v>
      </c>
      <c r="K40" s="1434">
        <f t="shared" si="3"/>
        <v>100</v>
      </c>
      <c r="L40" s="385"/>
      <c r="M40" s="405">
        <v>17197</v>
      </c>
      <c r="N40" s="949">
        <v>25697</v>
      </c>
      <c r="O40" s="1069">
        <v>37742</v>
      </c>
    </row>
    <row r="41" spans="1:15" ht="13.5" thickBot="1" x14ac:dyDescent="0.25">
      <c r="A41" s="765" t="s">
        <v>844</v>
      </c>
      <c r="B41" s="1083" t="s">
        <v>845</v>
      </c>
      <c r="C41" s="1049">
        <v>843</v>
      </c>
      <c r="D41" s="939">
        <v>354</v>
      </c>
      <c r="E41" s="1437">
        <v>445</v>
      </c>
      <c r="F41" s="941">
        <v>175</v>
      </c>
      <c r="G41" s="1074">
        <f t="shared" si="4"/>
        <v>67</v>
      </c>
      <c r="H41" s="1074">
        <f t="shared" si="5"/>
        <v>154</v>
      </c>
      <c r="I41" s="414">
        <f>O41-N41</f>
        <v>49</v>
      </c>
      <c r="J41" s="887">
        <f t="shared" si="2"/>
        <v>445</v>
      </c>
      <c r="K41" s="1438">
        <f t="shared" si="3"/>
        <v>100</v>
      </c>
      <c r="L41" s="385"/>
      <c r="M41" s="412">
        <v>242</v>
      </c>
      <c r="N41" s="951">
        <v>396</v>
      </c>
      <c r="O41" s="1086">
        <v>445</v>
      </c>
    </row>
    <row r="42" spans="1:15" ht="13.5" thickBot="1" x14ac:dyDescent="0.25">
      <c r="A42" s="808" t="s">
        <v>846</v>
      </c>
      <c r="B42" s="943" t="s">
        <v>805</v>
      </c>
      <c r="C42" s="1091">
        <f t="shared" ref="C42:I42" si="7">SUM(C37:C41)</f>
        <v>37590</v>
      </c>
      <c r="D42" s="1087">
        <f t="shared" si="7"/>
        <v>37679</v>
      </c>
      <c r="E42" s="1087">
        <f t="shared" si="7"/>
        <v>41114</v>
      </c>
      <c r="F42" s="1052">
        <f t="shared" si="7"/>
        <v>9396</v>
      </c>
      <c r="G42" s="954">
        <f t="shared" si="7"/>
        <v>9691</v>
      </c>
      <c r="H42" s="955">
        <f t="shared" si="7"/>
        <v>9023</v>
      </c>
      <c r="I42" s="902">
        <f t="shared" si="7"/>
        <v>13004</v>
      </c>
      <c r="J42" s="955">
        <f t="shared" si="2"/>
        <v>41114</v>
      </c>
      <c r="K42" s="1441">
        <f t="shared" si="3"/>
        <v>100</v>
      </c>
      <c r="L42" s="385"/>
      <c r="M42" s="902">
        <f>SUM(M37:M41)</f>
        <v>19087</v>
      </c>
      <c r="N42" s="903">
        <f>SUM(N37:N41)</f>
        <v>28110</v>
      </c>
      <c r="O42" s="902">
        <f>SUM(O37:O41)</f>
        <v>41114</v>
      </c>
    </row>
    <row r="43" spans="1:15" s="1070" customFormat="1" ht="5.25" customHeight="1" thickBot="1" x14ac:dyDescent="0.25">
      <c r="A43" s="360"/>
      <c r="B43" s="1092"/>
      <c r="C43" s="1093"/>
      <c r="D43" s="1094"/>
      <c r="E43" s="1094"/>
      <c r="F43" s="494"/>
      <c r="G43" s="489"/>
      <c r="H43" s="490"/>
      <c r="I43" s="489"/>
      <c r="J43" s="1095"/>
      <c r="K43" s="1096"/>
      <c r="L43" s="493"/>
      <c r="M43" s="494"/>
      <c r="N43" s="1097"/>
      <c r="O43" s="1097"/>
    </row>
    <row r="44" spans="1:15" ht="13.5" thickBot="1" x14ac:dyDescent="0.25">
      <c r="A44" s="1098" t="s">
        <v>847</v>
      </c>
      <c r="B44" s="943" t="s">
        <v>805</v>
      </c>
      <c r="C44" s="1052">
        <f t="shared" ref="C44:I44" si="8">C42-C40</f>
        <v>3285</v>
      </c>
      <c r="D44" s="548">
        <f t="shared" si="8"/>
        <v>3563</v>
      </c>
      <c r="E44" s="548">
        <f t="shared" si="8"/>
        <v>3372</v>
      </c>
      <c r="F44" s="1052">
        <f t="shared" si="8"/>
        <v>941</v>
      </c>
      <c r="G44" s="944">
        <f t="shared" si="8"/>
        <v>949</v>
      </c>
      <c r="H44" s="902">
        <f t="shared" si="8"/>
        <v>523</v>
      </c>
      <c r="I44" s="903">
        <f t="shared" si="8"/>
        <v>959</v>
      </c>
      <c r="J44" s="1442">
        <f t="shared" si="2"/>
        <v>3372</v>
      </c>
      <c r="K44" s="917">
        <f t="shared" si="3"/>
        <v>100</v>
      </c>
      <c r="L44" s="385"/>
      <c r="M44" s="902">
        <f>M42-M40</f>
        <v>1890</v>
      </c>
      <c r="N44" s="903">
        <f>N42-N40</f>
        <v>2413</v>
      </c>
      <c r="O44" s="902">
        <f>O42-O40</f>
        <v>3372</v>
      </c>
    </row>
    <row r="45" spans="1:15" ht="13.5" thickBot="1" x14ac:dyDescent="0.25">
      <c r="A45" s="808" t="s">
        <v>848</v>
      </c>
      <c r="B45" s="943" t="s">
        <v>805</v>
      </c>
      <c r="C45" s="1052">
        <f t="shared" ref="C45:I45" si="9">C42-C36</f>
        <v>1</v>
      </c>
      <c r="D45" s="548">
        <f t="shared" si="9"/>
        <v>0</v>
      </c>
      <c r="E45" s="548">
        <f t="shared" si="9"/>
        <v>973</v>
      </c>
      <c r="F45" s="1052">
        <f t="shared" si="9"/>
        <v>89</v>
      </c>
      <c r="G45" s="944">
        <f t="shared" si="9"/>
        <v>420</v>
      </c>
      <c r="H45" s="902">
        <f t="shared" si="9"/>
        <v>329</v>
      </c>
      <c r="I45" s="903">
        <f t="shared" si="9"/>
        <v>135</v>
      </c>
      <c r="J45" s="1442">
        <f t="shared" si="2"/>
        <v>973</v>
      </c>
      <c r="K45" s="917">
        <f>IF(E45=0,"x",(J45/E45)*100)</f>
        <v>100</v>
      </c>
      <c r="L45" s="385"/>
      <c r="M45" s="902">
        <f>M42-M36</f>
        <v>509</v>
      </c>
      <c r="N45" s="903">
        <f>N42-N36</f>
        <v>838</v>
      </c>
      <c r="O45" s="902">
        <f>O42-O36</f>
        <v>973</v>
      </c>
    </row>
    <row r="46" spans="1:15" ht="13.5" thickBot="1" x14ac:dyDescent="0.25">
      <c r="A46" s="1100" t="s">
        <v>849</v>
      </c>
      <c r="B46" s="1101" t="s">
        <v>805</v>
      </c>
      <c r="C46" s="1052">
        <f t="shared" ref="C46:I46" si="10">C45-C40</f>
        <v>-34304</v>
      </c>
      <c r="D46" s="548">
        <f t="shared" si="10"/>
        <v>-34116</v>
      </c>
      <c r="E46" s="548">
        <f t="shared" si="10"/>
        <v>-36769</v>
      </c>
      <c r="F46" s="1052">
        <f t="shared" si="10"/>
        <v>-8366</v>
      </c>
      <c r="G46" s="944">
        <f t="shared" si="10"/>
        <v>-8322</v>
      </c>
      <c r="H46" s="902">
        <f t="shared" si="10"/>
        <v>-8171</v>
      </c>
      <c r="I46" s="903">
        <f t="shared" si="10"/>
        <v>-11910</v>
      </c>
      <c r="J46" s="902">
        <f t="shared" si="2"/>
        <v>-36769</v>
      </c>
      <c r="K46" s="945">
        <f t="shared" si="3"/>
        <v>100</v>
      </c>
      <c r="L46" s="385"/>
      <c r="M46" s="1052">
        <f>M45-M40</f>
        <v>-16688</v>
      </c>
      <c r="N46" s="1053">
        <f>N45-N40</f>
        <v>-24859</v>
      </c>
      <c r="O46" s="1052">
        <f>O45-O40</f>
        <v>-36769</v>
      </c>
    </row>
    <row r="48" spans="1:15" ht="14.25" x14ac:dyDescent="0.2">
      <c r="A48" s="1103" t="s">
        <v>850</v>
      </c>
    </row>
    <row r="49" spans="1:13" ht="14.25" x14ac:dyDescent="0.2">
      <c r="A49" s="1103" t="s">
        <v>851</v>
      </c>
    </row>
    <row r="50" spans="1:13" ht="14.25" x14ac:dyDescent="0.2">
      <c r="A50" s="871" t="s">
        <v>852</v>
      </c>
    </row>
    <row r="51" spans="1:13" s="873" customFormat="1" ht="14.25" x14ac:dyDescent="0.2">
      <c r="A51" s="871" t="s">
        <v>853</v>
      </c>
      <c r="B51" s="872"/>
      <c r="E51" s="874"/>
      <c r="F51" s="874"/>
      <c r="G51" s="874"/>
      <c r="H51" s="874"/>
      <c r="I51" s="874"/>
      <c r="J51" s="874"/>
    </row>
    <row r="52" spans="1:13" s="873" customFormat="1" ht="14.25" x14ac:dyDescent="0.2">
      <c r="A52" s="871"/>
      <c r="B52" s="872"/>
      <c r="E52" s="874"/>
      <c r="F52" s="874"/>
      <c r="G52" s="874"/>
      <c r="H52" s="874"/>
      <c r="I52" s="874"/>
      <c r="J52" s="874"/>
    </row>
    <row r="53" spans="1:13" s="873" customFormat="1" ht="14.25" x14ac:dyDescent="0.2">
      <c r="A53" s="871" t="s">
        <v>916</v>
      </c>
      <c r="B53" s="872"/>
      <c r="E53" s="874"/>
      <c r="F53" s="874"/>
      <c r="G53" s="874"/>
      <c r="H53" s="874"/>
      <c r="I53" s="874"/>
      <c r="J53" s="874"/>
    </row>
    <row r="54" spans="1:13" s="873" customFormat="1" ht="14.25" x14ac:dyDescent="0.2">
      <c r="A54" s="966" t="s">
        <v>917</v>
      </c>
      <c r="B54" s="872"/>
      <c r="E54" s="874"/>
      <c r="F54" s="874"/>
      <c r="G54" s="874"/>
      <c r="H54" s="874"/>
      <c r="I54" s="874"/>
      <c r="J54" s="874"/>
    </row>
    <row r="55" spans="1:13" ht="14.25" x14ac:dyDescent="0.2">
      <c r="A55" s="966" t="s">
        <v>918</v>
      </c>
      <c r="B55" s="872"/>
      <c r="C55" s="873"/>
      <c r="D55" s="873"/>
      <c r="E55" s="874"/>
      <c r="F55" s="874"/>
      <c r="G55" s="874"/>
      <c r="H55" s="874"/>
      <c r="I55" s="966"/>
      <c r="J55" s="872"/>
      <c r="K55" s="873"/>
      <c r="L55" s="873"/>
      <c r="M55" s="874"/>
    </row>
    <row r="56" spans="1:13" ht="14.25" x14ac:dyDescent="0.2">
      <c r="A56" s="966" t="s">
        <v>919</v>
      </c>
      <c r="B56" s="872"/>
      <c r="C56" s="873"/>
      <c r="D56" s="873"/>
      <c r="E56" s="874"/>
      <c r="F56" s="874"/>
      <c r="G56" s="874"/>
      <c r="H56" s="874"/>
      <c r="I56" s="966"/>
      <c r="J56" s="872"/>
      <c r="K56" s="873"/>
      <c r="L56" s="873"/>
      <c r="M56" s="874"/>
    </row>
    <row r="58" spans="1:13" x14ac:dyDescent="0.2">
      <c r="A58" s="1372" t="s">
        <v>920</v>
      </c>
    </row>
    <row r="60" spans="1:13" x14ac:dyDescent="0.2">
      <c r="A60" s="1372" t="s">
        <v>921</v>
      </c>
    </row>
    <row r="62" spans="1:13" x14ac:dyDescent="0.2">
      <c r="A62" s="1382"/>
    </row>
  </sheetData>
  <mergeCells count="2">
    <mergeCell ref="B6:O6"/>
    <mergeCell ref="F8:I8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P2" sqref="P2"/>
    </sheetView>
  </sheetViews>
  <sheetFormatPr defaultColWidth="8.7109375" defaultRowHeight="12.75" x14ac:dyDescent="0.2"/>
  <cols>
    <col min="1" max="1" width="37.7109375" style="738" customWidth="1"/>
    <col min="2" max="2" width="7.28515625" style="739" customWidth="1"/>
    <col min="3" max="4" width="11.5703125" style="737" customWidth="1"/>
    <col min="5" max="5" width="11.5703125" style="740" customWidth="1"/>
    <col min="6" max="6" width="11.42578125" style="740" customWidth="1"/>
    <col min="7" max="7" width="9.85546875" style="740" customWidth="1"/>
    <col min="8" max="8" width="9.140625" style="740" customWidth="1"/>
    <col min="9" max="9" width="9.28515625" style="740" customWidth="1"/>
    <col min="10" max="10" width="9.140625" style="740" customWidth="1"/>
    <col min="11" max="11" width="17.42578125" style="737" bestFit="1" customWidth="1"/>
    <col min="12" max="12" width="8.7109375" style="737"/>
    <col min="13" max="13" width="11.85546875" style="737" customWidth="1"/>
    <col min="14" max="14" width="12.5703125" style="737" customWidth="1"/>
    <col min="15" max="15" width="11.85546875" style="737" customWidth="1"/>
    <col min="16" max="16" width="12" style="737" customWidth="1"/>
    <col min="17" max="16384" width="8.7109375" style="737"/>
  </cols>
  <sheetData>
    <row r="1" spans="1:16" ht="24" customHeight="1" x14ac:dyDescent="0.35">
      <c r="A1" s="1608"/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736"/>
    </row>
    <row r="2" spans="1:16" x14ac:dyDescent="0.2">
      <c r="O2" s="741"/>
    </row>
    <row r="3" spans="1:16" ht="18.75" x14ac:dyDescent="0.3">
      <c r="A3" s="742" t="s">
        <v>781</v>
      </c>
      <c r="F3" s="510"/>
      <c r="G3" s="510"/>
    </row>
    <row r="4" spans="1:16" ht="21.95" customHeight="1" x14ac:dyDescent="0.25">
      <c r="A4" s="743"/>
      <c r="F4" s="510"/>
      <c r="G4" s="510"/>
    </row>
    <row r="5" spans="1:16" x14ac:dyDescent="0.2">
      <c r="A5" s="744"/>
      <c r="F5" s="510"/>
      <c r="G5" s="510"/>
    </row>
    <row r="6" spans="1:16" ht="6" customHeight="1" x14ac:dyDescent="0.2">
      <c r="F6" s="510"/>
      <c r="G6" s="510"/>
    </row>
    <row r="7" spans="1:16" ht="24.75" customHeight="1" x14ac:dyDescent="0.2">
      <c r="A7" s="516" t="s">
        <v>782</v>
      </c>
      <c r="B7" s="1650" t="s">
        <v>922</v>
      </c>
      <c r="C7" s="1650"/>
      <c r="D7" s="1650"/>
      <c r="E7" s="1650"/>
      <c r="F7" s="1650"/>
      <c r="G7" s="1650"/>
      <c r="H7" s="1650"/>
      <c r="I7" s="1650"/>
      <c r="J7" s="1650"/>
      <c r="K7" s="1650"/>
      <c r="L7" s="1650"/>
      <c r="M7" s="1650"/>
      <c r="N7" s="1650"/>
      <c r="O7" s="1650"/>
    </row>
    <row r="8" spans="1:16" ht="23.25" customHeight="1" thickBot="1" x14ac:dyDescent="0.25">
      <c r="A8" s="744" t="s">
        <v>784</v>
      </c>
      <c r="F8" s="510"/>
      <c r="G8" s="510"/>
    </row>
    <row r="9" spans="1:16" ht="13.5" thickBot="1" x14ac:dyDescent="0.25">
      <c r="A9" s="876"/>
      <c r="B9" s="748"/>
      <c r="C9" s="1445" t="s">
        <v>0</v>
      </c>
      <c r="D9" s="750" t="s">
        <v>787</v>
      </c>
      <c r="E9" s="751" t="s">
        <v>788</v>
      </c>
      <c r="F9" s="1612" t="s">
        <v>789</v>
      </c>
      <c r="G9" s="1613"/>
      <c r="H9" s="1613"/>
      <c r="I9" s="1614"/>
      <c r="J9" s="752" t="s">
        <v>790</v>
      </c>
      <c r="K9" s="753" t="s">
        <v>791</v>
      </c>
      <c r="M9" s="748" t="s">
        <v>792</v>
      </c>
      <c r="N9" s="748" t="s">
        <v>793</v>
      </c>
      <c r="O9" s="748" t="s">
        <v>792</v>
      </c>
    </row>
    <row r="10" spans="1:16" ht="13.5" thickBot="1" x14ac:dyDescent="0.25">
      <c r="A10" s="754" t="s">
        <v>785</v>
      </c>
      <c r="B10" s="755" t="s">
        <v>867</v>
      </c>
      <c r="C10" s="756" t="s">
        <v>794</v>
      </c>
      <c r="D10" s="757">
        <v>2023</v>
      </c>
      <c r="E10" s="758">
        <v>2023</v>
      </c>
      <c r="F10" s="759" t="s">
        <v>795</v>
      </c>
      <c r="G10" s="760" t="s">
        <v>796</v>
      </c>
      <c r="H10" s="760" t="s">
        <v>797</v>
      </c>
      <c r="I10" s="761" t="s">
        <v>798</v>
      </c>
      <c r="J10" s="762" t="s">
        <v>799</v>
      </c>
      <c r="K10" s="763" t="s">
        <v>800</v>
      </c>
      <c r="M10" s="764" t="s">
        <v>801</v>
      </c>
      <c r="N10" s="755" t="s">
        <v>802</v>
      </c>
      <c r="O10" s="755" t="s">
        <v>803</v>
      </c>
    </row>
    <row r="11" spans="1:16" x14ac:dyDescent="0.2">
      <c r="A11" s="765" t="s">
        <v>804</v>
      </c>
      <c r="B11" s="1446"/>
      <c r="C11" s="767">
        <v>40</v>
      </c>
      <c r="D11" s="768">
        <v>41</v>
      </c>
      <c r="E11" s="769">
        <v>41</v>
      </c>
      <c r="F11" s="770">
        <v>40</v>
      </c>
      <c r="G11" s="771">
        <f t="shared" ref="G11:I23" si="0">M11</f>
        <v>40</v>
      </c>
      <c r="H11" s="772">
        <f t="shared" si="0"/>
        <v>40</v>
      </c>
      <c r="I11" s="773">
        <f>O11</f>
        <v>40</v>
      </c>
      <c r="J11" s="774" t="s">
        <v>805</v>
      </c>
      <c r="K11" s="415" t="s">
        <v>805</v>
      </c>
      <c r="L11" s="1008"/>
      <c r="M11" s="1447">
        <v>40</v>
      </c>
      <c r="N11" s="777">
        <v>40</v>
      </c>
      <c r="O11" s="778">
        <v>40</v>
      </c>
    </row>
    <row r="12" spans="1:16" ht="13.5" thickBot="1" x14ac:dyDescent="0.25">
      <c r="A12" s="779" t="s">
        <v>806</v>
      </c>
      <c r="B12" s="780"/>
      <c r="C12" s="781">
        <v>36.840000000000003</v>
      </c>
      <c r="D12" s="781">
        <v>37.049999999999997</v>
      </c>
      <c r="E12" s="782">
        <v>37.049999999999997</v>
      </c>
      <c r="F12" s="783">
        <v>37.520000000000003</v>
      </c>
      <c r="G12" s="784">
        <f t="shared" si="0"/>
        <v>38.479999999999997</v>
      </c>
      <c r="H12" s="785">
        <f t="shared" si="0"/>
        <v>37.770000000000003</v>
      </c>
      <c r="I12" s="784">
        <f>O12</f>
        <v>37.380000000000003</v>
      </c>
      <c r="J12" s="383"/>
      <c r="K12" s="384" t="s">
        <v>805</v>
      </c>
      <c r="L12" s="1008"/>
      <c r="M12" s="1448">
        <v>38.479999999999997</v>
      </c>
      <c r="N12" s="1123">
        <v>37.770000000000003</v>
      </c>
      <c r="O12" s="1449">
        <v>37.380000000000003</v>
      </c>
    </row>
    <row r="13" spans="1:16" x14ac:dyDescent="0.2">
      <c r="A13" s="789" t="s">
        <v>807</v>
      </c>
      <c r="B13" s="790" t="s">
        <v>808</v>
      </c>
      <c r="C13" s="791">
        <v>10136</v>
      </c>
      <c r="D13" s="477" t="s">
        <v>805</v>
      </c>
      <c r="E13" s="477" t="s">
        <v>805</v>
      </c>
      <c r="F13" s="792">
        <v>10288</v>
      </c>
      <c r="G13" s="793">
        <f t="shared" si="0"/>
        <v>10359</v>
      </c>
      <c r="H13" s="794">
        <f t="shared" si="0"/>
        <v>10726</v>
      </c>
      <c r="I13" s="793">
        <f>O13</f>
        <v>10879</v>
      </c>
      <c r="J13" s="795" t="s">
        <v>805</v>
      </c>
      <c r="K13" s="398" t="s">
        <v>805</v>
      </c>
      <c r="L13" s="1008"/>
      <c r="M13" s="1450">
        <v>10359</v>
      </c>
      <c r="N13" s="797">
        <v>10726</v>
      </c>
      <c r="O13" s="798">
        <v>10879</v>
      </c>
    </row>
    <row r="14" spans="1:16" x14ac:dyDescent="0.2">
      <c r="A14" s="799" t="s">
        <v>809</v>
      </c>
      <c r="B14" s="790" t="s">
        <v>810</v>
      </c>
      <c r="C14" s="791">
        <v>9698</v>
      </c>
      <c r="D14" s="469" t="s">
        <v>805</v>
      </c>
      <c r="E14" s="469" t="s">
        <v>805</v>
      </c>
      <c r="F14" s="800">
        <v>9865</v>
      </c>
      <c r="G14" s="793">
        <f t="shared" si="0"/>
        <v>9951</v>
      </c>
      <c r="H14" s="794">
        <f t="shared" si="0"/>
        <v>10233</v>
      </c>
      <c r="I14" s="793">
        <f t="shared" si="0"/>
        <v>10406</v>
      </c>
      <c r="J14" s="795" t="s">
        <v>805</v>
      </c>
      <c r="K14" s="398" t="s">
        <v>805</v>
      </c>
      <c r="L14" s="1008"/>
      <c r="M14" s="1451">
        <v>9951</v>
      </c>
      <c r="N14" s="797">
        <v>10233</v>
      </c>
      <c r="O14" s="798">
        <v>10406</v>
      </c>
    </row>
    <row r="15" spans="1:16" x14ac:dyDescent="0.2">
      <c r="A15" s="799" t="s">
        <v>811</v>
      </c>
      <c r="B15" s="790" t="s">
        <v>812</v>
      </c>
      <c r="C15" s="791">
        <v>169</v>
      </c>
      <c r="D15" s="469" t="s">
        <v>805</v>
      </c>
      <c r="E15" s="469" t="s">
        <v>805</v>
      </c>
      <c r="F15" s="800">
        <v>246</v>
      </c>
      <c r="G15" s="793">
        <f t="shared" si="0"/>
        <v>161</v>
      </c>
      <c r="H15" s="794">
        <f t="shared" si="0"/>
        <v>256</v>
      </c>
      <c r="I15" s="793">
        <f t="shared" si="0"/>
        <v>192</v>
      </c>
      <c r="J15" s="795" t="s">
        <v>805</v>
      </c>
      <c r="K15" s="398" t="s">
        <v>805</v>
      </c>
      <c r="L15" s="1008"/>
      <c r="M15" s="1451">
        <v>161</v>
      </c>
      <c r="N15" s="797">
        <v>256</v>
      </c>
      <c r="O15" s="798">
        <v>192</v>
      </c>
    </row>
    <row r="16" spans="1:16" x14ac:dyDescent="0.2">
      <c r="A16" s="799" t="s">
        <v>813</v>
      </c>
      <c r="B16" s="790" t="s">
        <v>805</v>
      </c>
      <c r="C16" s="791">
        <v>1580</v>
      </c>
      <c r="D16" s="469" t="s">
        <v>805</v>
      </c>
      <c r="E16" s="469" t="s">
        <v>805</v>
      </c>
      <c r="F16" s="800">
        <v>10910</v>
      </c>
      <c r="G16" s="793">
        <f t="shared" si="0"/>
        <v>15056</v>
      </c>
      <c r="H16" s="794">
        <f t="shared" si="0"/>
        <v>2590</v>
      </c>
      <c r="I16" s="793">
        <f t="shared" si="0"/>
        <v>2371</v>
      </c>
      <c r="J16" s="795" t="s">
        <v>805</v>
      </c>
      <c r="K16" s="398" t="s">
        <v>805</v>
      </c>
      <c r="L16" s="1008"/>
      <c r="M16" s="1451">
        <v>15056</v>
      </c>
      <c r="N16" s="797">
        <v>2590</v>
      </c>
      <c r="O16" s="798">
        <v>2371</v>
      </c>
    </row>
    <row r="17" spans="1:15" ht="13.5" thickBot="1" x14ac:dyDescent="0.25">
      <c r="A17" s="765" t="s">
        <v>814</v>
      </c>
      <c r="B17" s="801" t="s">
        <v>815</v>
      </c>
      <c r="C17" s="802">
        <v>3056</v>
      </c>
      <c r="D17" s="471" t="s">
        <v>805</v>
      </c>
      <c r="E17" s="471" t="s">
        <v>805</v>
      </c>
      <c r="F17" s="803">
        <v>4802</v>
      </c>
      <c r="G17" s="793">
        <f t="shared" si="0"/>
        <v>7107</v>
      </c>
      <c r="H17" s="794">
        <f t="shared" si="0"/>
        <v>5130</v>
      </c>
      <c r="I17" s="793">
        <f t="shared" si="0"/>
        <v>4616</v>
      </c>
      <c r="J17" s="804" t="s">
        <v>805</v>
      </c>
      <c r="K17" s="415" t="s">
        <v>805</v>
      </c>
      <c r="L17" s="1008"/>
      <c r="M17" s="1452">
        <v>7107</v>
      </c>
      <c r="N17" s="806">
        <v>5130</v>
      </c>
      <c r="O17" s="807">
        <v>4616</v>
      </c>
    </row>
    <row r="18" spans="1:15" ht="13.5" thickBot="1" x14ac:dyDescent="0.25">
      <c r="A18" s="808" t="s">
        <v>816</v>
      </c>
      <c r="B18" s="809"/>
      <c r="C18" s="422">
        <f>C13-C14+C15+C16+C17</f>
        <v>5243</v>
      </c>
      <c r="D18" s="422" t="s">
        <v>805</v>
      </c>
      <c r="E18" s="422" t="s">
        <v>805</v>
      </c>
      <c r="F18" s="423">
        <f>F13-F14+F15+F16+F17</f>
        <v>16381</v>
      </c>
      <c r="G18" s="423">
        <f>G13-G14+G15+G16+G17</f>
        <v>22732</v>
      </c>
      <c r="H18" s="423">
        <f>H13-H14+H15+H16+H17</f>
        <v>8469</v>
      </c>
      <c r="I18" s="423">
        <f>I13-I14+I15+I16+I17</f>
        <v>7652</v>
      </c>
      <c r="J18" s="423" t="s">
        <v>805</v>
      </c>
      <c r="K18" s="426" t="s">
        <v>805</v>
      </c>
      <c r="L18" s="1008"/>
      <c r="M18" s="1453">
        <f>M13-M14+M15+M16+M17</f>
        <v>22732</v>
      </c>
      <c r="N18" s="1453">
        <f t="shared" ref="N18:O18" si="1">N13-N14+N15+N16+N17</f>
        <v>8469</v>
      </c>
      <c r="O18" s="1453">
        <f t="shared" si="1"/>
        <v>7652</v>
      </c>
    </row>
    <row r="19" spans="1:15" x14ac:dyDescent="0.2">
      <c r="A19" s="765" t="s">
        <v>817</v>
      </c>
      <c r="B19" s="801">
        <v>401</v>
      </c>
      <c r="C19" s="802">
        <v>439</v>
      </c>
      <c r="D19" s="477" t="s">
        <v>805</v>
      </c>
      <c r="E19" s="477" t="s">
        <v>805</v>
      </c>
      <c r="F19" s="803">
        <v>423</v>
      </c>
      <c r="G19" s="793">
        <f t="shared" si="0"/>
        <v>407</v>
      </c>
      <c r="H19" s="794">
        <f t="shared" si="0"/>
        <v>493</v>
      </c>
      <c r="I19" s="793">
        <f t="shared" si="0"/>
        <v>474</v>
      </c>
      <c r="J19" s="804" t="s">
        <v>805</v>
      </c>
      <c r="K19" s="415" t="s">
        <v>805</v>
      </c>
      <c r="L19" s="1008"/>
      <c r="M19" s="1454">
        <v>407</v>
      </c>
      <c r="N19" s="806">
        <v>493</v>
      </c>
      <c r="O19" s="807">
        <v>474</v>
      </c>
    </row>
    <row r="20" spans="1:15" x14ac:dyDescent="0.2">
      <c r="A20" s="799" t="s">
        <v>818</v>
      </c>
      <c r="B20" s="790" t="s">
        <v>819</v>
      </c>
      <c r="C20" s="791">
        <v>1321</v>
      </c>
      <c r="D20" s="469" t="s">
        <v>805</v>
      </c>
      <c r="E20" s="469" t="s">
        <v>805</v>
      </c>
      <c r="F20" s="800">
        <v>979</v>
      </c>
      <c r="G20" s="793">
        <f t="shared" si="0"/>
        <v>680</v>
      </c>
      <c r="H20" s="794">
        <f t="shared" si="0"/>
        <v>648</v>
      </c>
      <c r="I20" s="793">
        <f t="shared" si="0"/>
        <v>2186</v>
      </c>
      <c r="J20" s="795" t="s">
        <v>805</v>
      </c>
      <c r="K20" s="398" t="s">
        <v>805</v>
      </c>
      <c r="L20" s="1008"/>
      <c r="M20" s="1455">
        <v>680</v>
      </c>
      <c r="N20" s="797">
        <v>648</v>
      </c>
      <c r="O20" s="798">
        <v>2186</v>
      </c>
    </row>
    <row r="21" spans="1:15" x14ac:dyDescent="0.2">
      <c r="A21" s="799" t="s">
        <v>820</v>
      </c>
      <c r="B21" s="790" t="s">
        <v>805</v>
      </c>
      <c r="C21" s="791">
        <v>845</v>
      </c>
      <c r="D21" s="469" t="s">
        <v>805</v>
      </c>
      <c r="E21" s="469" t="s">
        <v>805</v>
      </c>
      <c r="F21" s="800">
        <v>845</v>
      </c>
      <c r="G21" s="793">
        <f t="shared" si="0"/>
        <v>790</v>
      </c>
      <c r="H21" s="794">
        <f t="shared" si="0"/>
        <v>3</v>
      </c>
      <c r="I21" s="793">
        <f t="shared" si="0"/>
        <v>2108</v>
      </c>
      <c r="J21" s="795" t="s">
        <v>805</v>
      </c>
      <c r="K21" s="398" t="s">
        <v>805</v>
      </c>
      <c r="L21" s="1008"/>
      <c r="M21" s="1455">
        <v>790</v>
      </c>
      <c r="N21" s="797">
        <v>3</v>
      </c>
      <c r="O21" s="798">
        <v>2108</v>
      </c>
    </row>
    <row r="22" spans="1:15" x14ac:dyDescent="0.2">
      <c r="A22" s="799" t="s">
        <v>821</v>
      </c>
      <c r="B22" s="790" t="s">
        <v>805</v>
      </c>
      <c r="C22" s="791">
        <v>2869</v>
      </c>
      <c r="D22" s="469" t="s">
        <v>805</v>
      </c>
      <c r="E22" s="469" t="s">
        <v>805</v>
      </c>
      <c r="F22" s="800">
        <v>14458</v>
      </c>
      <c r="G22" s="793">
        <f t="shared" si="0"/>
        <v>20712</v>
      </c>
      <c r="H22" s="794">
        <f t="shared" si="0"/>
        <v>7559</v>
      </c>
      <c r="I22" s="793">
        <f t="shared" si="0"/>
        <v>2873</v>
      </c>
      <c r="J22" s="795" t="s">
        <v>805</v>
      </c>
      <c r="K22" s="398" t="s">
        <v>805</v>
      </c>
      <c r="L22" s="1008"/>
      <c r="M22" s="1455">
        <v>20712</v>
      </c>
      <c r="N22" s="797">
        <v>7559</v>
      </c>
      <c r="O22" s="798">
        <v>2873</v>
      </c>
    </row>
    <row r="23" spans="1:15" ht="13.5" thickBot="1" x14ac:dyDescent="0.25">
      <c r="A23" s="779" t="s">
        <v>822</v>
      </c>
      <c r="B23" s="810" t="s">
        <v>805</v>
      </c>
      <c r="C23" s="791">
        <v>0</v>
      </c>
      <c r="D23" s="471" t="s">
        <v>805</v>
      </c>
      <c r="E23" s="471" t="s">
        <v>805</v>
      </c>
      <c r="F23" s="811">
        <v>0</v>
      </c>
      <c r="G23" s="812">
        <f t="shared" si="0"/>
        <v>0</v>
      </c>
      <c r="H23" s="813">
        <f t="shared" si="0"/>
        <v>0</v>
      </c>
      <c r="I23" s="812">
        <f t="shared" si="0"/>
        <v>0</v>
      </c>
      <c r="J23" s="814" t="s">
        <v>805</v>
      </c>
      <c r="K23" s="434" t="s">
        <v>805</v>
      </c>
      <c r="L23" s="1008"/>
      <c r="M23" s="1456"/>
      <c r="N23" s="815">
        <v>0</v>
      </c>
      <c r="O23" s="816">
        <v>0</v>
      </c>
    </row>
    <row r="24" spans="1:15" x14ac:dyDescent="0.2">
      <c r="A24" s="817" t="s">
        <v>823</v>
      </c>
      <c r="B24" s="818" t="s">
        <v>805</v>
      </c>
      <c r="C24" s="819">
        <v>27329</v>
      </c>
      <c r="D24" s="820">
        <v>28176</v>
      </c>
      <c r="E24" s="821">
        <v>29884</v>
      </c>
      <c r="F24" s="820">
        <v>6976</v>
      </c>
      <c r="G24" s="820">
        <f>M24-F24</f>
        <v>6929</v>
      </c>
      <c r="H24" s="820">
        <f>N24-M24</f>
        <v>7180</v>
      </c>
      <c r="I24" s="822">
        <f>O24-N24</f>
        <v>8799</v>
      </c>
      <c r="J24" s="443">
        <f t="shared" ref="J24:J47" si="2">SUM(F24:I24)</f>
        <v>29884</v>
      </c>
      <c r="K24" s="823">
        <f t="shared" ref="K24:K47" si="3">(J24/E24)*100</f>
        <v>100</v>
      </c>
      <c r="L24" s="1008"/>
      <c r="M24" s="1447">
        <v>13905</v>
      </c>
      <c r="N24" s="824">
        <v>21085</v>
      </c>
      <c r="O24" s="825">
        <v>29884</v>
      </c>
    </row>
    <row r="25" spans="1:15" x14ac:dyDescent="0.2">
      <c r="A25" s="799" t="s">
        <v>824</v>
      </c>
      <c r="B25" s="790" t="s">
        <v>805</v>
      </c>
      <c r="C25" s="791">
        <v>0</v>
      </c>
      <c r="D25" s="826">
        <v>0</v>
      </c>
      <c r="E25" s="827">
        <v>0</v>
      </c>
      <c r="F25" s="826">
        <v>0</v>
      </c>
      <c r="G25" s="826">
        <f t="shared" ref="G25:G42" si="4">M25-F25</f>
        <v>0</v>
      </c>
      <c r="H25" s="826">
        <f t="shared" ref="H25:I42" si="5">N25-M25</f>
        <v>0</v>
      </c>
      <c r="I25" s="794">
        <f t="shared" si="5"/>
        <v>0</v>
      </c>
      <c r="J25" s="398">
        <f t="shared" si="2"/>
        <v>0</v>
      </c>
      <c r="K25" s="828" t="str">
        <f>IF(E25=0,"x",(J25/E25)*100)</f>
        <v>x</v>
      </c>
      <c r="L25" s="1008"/>
      <c r="M25" s="1455"/>
      <c r="N25" s="797">
        <v>0</v>
      </c>
      <c r="O25" s="829">
        <v>0</v>
      </c>
    </row>
    <row r="26" spans="1:15" ht="13.5" thickBot="1" x14ac:dyDescent="0.25">
      <c r="A26" s="779" t="s">
        <v>825</v>
      </c>
      <c r="B26" s="810">
        <v>672</v>
      </c>
      <c r="C26" s="830">
        <v>3860</v>
      </c>
      <c r="D26" s="831">
        <v>5176</v>
      </c>
      <c r="E26" s="832">
        <v>5176</v>
      </c>
      <c r="F26" s="833">
        <v>1294</v>
      </c>
      <c r="G26" s="831">
        <f t="shared" si="4"/>
        <v>1294</v>
      </c>
      <c r="H26" s="831">
        <f t="shared" si="5"/>
        <v>1294</v>
      </c>
      <c r="I26" s="834">
        <f t="shared" si="5"/>
        <v>1294</v>
      </c>
      <c r="J26" s="434">
        <f t="shared" si="2"/>
        <v>5176</v>
      </c>
      <c r="K26" s="1457">
        <f t="shared" si="3"/>
        <v>100</v>
      </c>
      <c r="L26" s="1008"/>
      <c r="M26" s="1458">
        <v>2588</v>
      </c>
      <c r="N26" s="836">
        <v>3882</v>
      </c>
      <c r="O26" s="837">
        <v>5176</v>
      </c>
    </row>
    <row r="27" spans="1:15" x14ac:dyDescent="0.2">
      <c r="A27" s="789" t="s">
        <v>826</v>
      </c>
      <c r="B27" s="818">
        <v>501</v>
      </c>
      <c r="C27" s="791">
        <v>2249</v>
      </c>
      <c r="D27" s="838">
        <v>2100</v>
      </c>
      <c r="E27" s="839">
        <v>2172</v>
      </c>
      <c r="F27" s="838">
        <v>703</v>
      </c>
      <c r="G27" s="820">
        <f t="shared" si="4"/>
        <v>590</v>
      </c>
      <c r="H27" s="838">
        <f t="shared" si="5"/>
        <v>328</v>
      </c>
      <c r="I27" s="840">
        <f t="shared" si="5"/>
        <v>551</v>
      </c>
      <c r="J27" s="443">
        <f t="shared" si="2"/>
        <v>2172</v>
      </c>
      <c r="K27" s="823">
        <f t="shared" si="3"/>
        <v>100</v>
      </c>
      <c r="L27" s="1008"/>
      <c r="M27" s="1454">
        <v>1293</v>
      </c>
      <c r="N27" s="841">
        <v>1621</v>
      </c>
      <c r="O27" s="842">
        <v>2172</v>
      </c>
    </row>
    <row r="28" spans="1:15" x14ac:dyDescent="0.2">
      <c r="A28" s="799" t="s">
        <v>827</v>
      </c>
      <c r="B28" s="790">
        <v>502</v>
      </c>
      <c r="C28" s="791">
        <v>1344</v>
      </c>
      <c r="D28" s="826">
        <v>2864</v>
      </c>
      <c r="E28" s="827">
        <v>1442</v>
      </c>
      <c r="F28" s="826">
        <v>491</v>
      </c>
      <c r="G28" s="826">
        <f t="shared" si="4"/>
        <v>365</v>
      </c>
      <c r="H28" s="826">
        <f t="shared" si="5"/>
        <v>320</v>
      </c>
      <c r="I28" s="794">
        <f t="shared" si="5"/>
        <v>266</v>
      </c>
      <c r="J28" s="398">
        <f t="shared" si="2"/>
        <v>1442</v>
      </c>
      <c r="K28" s="828">
        <f t="shared" si="3"/>
        <v>100</v>
      </c>
      <c r="L28" s="1008"/>
      <c r="M28" s="1455">
        <v>856</v>
      </c>
      <c r="N28" s="797">
        <v>1176</v>
      </c>
      <c r="O28" s="829">
        <v>1442</v>
      </c>
    </row>
    <row r="29" spans="1:15" x14ac:dyDescent="0.2">
      <c r="A29" s="799" t="s">
        <v>828</v>
      </c>
      <c r="B29" s="790">
        <v>504</v>
      </c>
      <c r="C29" s="791">
        <v>0</v>
      </c>
      <c r="D29" s="826">
        <v>0</v>
      </c>
      <c r="E29" s="827">
        <v>0</v>
      </c>
      <c r="F29" s="826">
        <v>0</v>
      </c>
      <c r="G29" s="826">
        <f t="shared" si="4"/>
        <v>0</v>
      </c>
      <c r="H29" s="826">
        <f t="shared" si="5"/>
        <v>0</v>
      </c>
      <c r="I29" s="794">
        <f t="shared" si="5"/>
        <v>0</v>
      </c>
      <c r="J29" s="398">
        <f t="shared" si="2"/>
        <v>0</v>
      </c>
      <c r="K29" s="828" t="str">
        <f>IF(E29=0,"x",(J29/E29)*100)</f>
        <v>x</v>
      </c>
      <c r="L29" s="1008"/>
      <c r="M29" s="1455"/>
      <c r="N29" s="797">
        <v>0</v>
      </c>
      <c r="O29" s="829">
        <v>0</v>
      </c>
    </row>
    <row r="30" spans="1:15" x14ac:dyDescent="0.2">
      <c r="A30" s="799" t="s">
        <v>829</v>
      </c>
      <c r="B30" s="790">
        <v>511</v>
      </c>
      <c r="C30" s="791">
        <v>215</v>
      </c>
      <c r="D30" s="826">
        <v>870</v>
      </c>
      <c r="E30" s="827">
        <v>869</v>
      </c>
      <c r="F30" s="826">
        <v>174</v>
      </c>
      <c r="G30" s="826">
        <f t="shared" si="4"/>
        <v>164</v>
      </c>
      <c r="H30" s="826">
        <f t="shared" si="5"/>
        <v>500</v>
      </c>
      <c r="I30" s="794">
        <f t="shared" si="5"/>
        <v>29</v>
      </c>
      <c r="J30" s="398">
        <f t="shared" si="2"/>
        <v>867</v>
      </c>
      <c r="K30" s="828">
        <f t="shared" si="3"/>
        <v>99.76985040276179</v>
      </c>
      <c r="L30" s="1008"/>
      <c r="M30" s="1455">
        <v>338</v>
      </c>
      <c r="N30" s="797">
        <v>838</v>
      </c>
      <c r="O30" s="829">
        <v>867</v>
      </c>
    </row>
    <row r="31" spans="1:15" x14ac:dyDescent="0.2">
      <c r="A31" s="799" t="s">
        <v>830</v>
      </c>
      <c r="B31" s="790">
        <v>518</v>
      </c>
      <c r="C31" s="791">
        <v>1029</v>
      </c>
      <c r="D31" s="826">
        <v>650</v>
      </c>
      <c r="E31" s="827">
        <v>1522</v>
      </c>
      <c r="F31" s="826">
        <v>471</v>
      </c>
      <c r="G31" s="826">
        <f t="shared" si="4"/>
        <v>428</v>
      </c>
      <c r="H31" s="826">
        <f t="shared" si="5"/>
        <v>304</v>
      </c>
      <c r="I31" s="794">
        <f t="shared" si="5"/>
        <v>319</v>
      </c>
      <c r="J31" s="398">
        <f t="shared" si="2"/>
        <v>1522</v>
      </c>
      <c r="K31" s="828">
        <f t="shared" si="3"/>
        <v>100</v>
      </c>
      <c r="L31" s="1008"/>
      <c r="M31" s="1455">
        <v>899</v>
      </c>
      <c r="N31" s="797">
        <v>1203</v>
      </c>
      <c r="O31" s="829">
        <v>1522</v>
      </c>
    </row>
    <row r="32" spans="1:15" x14ac:dyDescent="0.2">
      <c r="A32" s="799" t="s">
        <v>831</v>
      </c>
      <c r="B32" s="790">
        <v>521</v>
      </c>
      <c r="C32" s="791">
        <v>17460</v>
      </c>
      <c r="D32" s="826">
        <v>17075</v>
      </c>
      <c r="E32" s="827">
        <v>18075</v>
      </c>
      <c r="F32" s="826">
        <v>4106</v>
      </c>
      <c r="G32" s="826">
        <f t="shared" si="4"/>
        <v>4147</v>
      </c>
      <c r="H32" s="826">
        <f t="shared" si="5"/>
        <v>4437</v>
      </c>
      <c r="I32" s="794">
        <f t="shared" si="5"/>
        <v>5386</v>
      </c>
      <c r="J32" s="398">
        <f t="shared" si="2"/>
        <v>18076</v>
      </c>
      <c r="K32" s="828">
        <f t="shared" si="3"/>
        <v>100.0055325034578</v>
      </c>
      <c r="L32" s="1008"/>
      <c r="M32" s="1455">
        <v>8253</v>
      </c>
      <c r="N32" s="797">
        <v>12690</v>
      </c>
      <c r="O32" s="829">
        <v>18076</v>
      </c>
    </row>
    <row r="33" spans="1:15" x14ac:dyDescent="0.2">
      <c r="A33" s="799" t="s">
        <v>832</v>
      </c>
      <c r="B33" s="790" t="s">
        <v>833</v>
      </c>
      <c r="C33" s="791">
        <v>6706</v>
      </c>
      <c r="D33" s="826">
        <v>6494</v>
      </c>
      <c r="E33" s="827">
        <v>7016</v>
      </c>
      <c r="F33" s="826">
        <v>1660</v>
      </c>
      <c r="G33" s="826">
        <f t="shared" si="4"/>
        <v>1631</v>
      </c>
      <c r="H33" s="826">
        <f t="shared" si="5"/>
        <v>1679</v>
      </c>
      <c r="I33" s="794">
        <f t="shared" si="5"/>
        <v>2046</v>
      </c>
      <c r="J33" s="398">
        <f t="shared" si="2"/>
        <v>7016</v>
      </c>
      <c r="K33" s="828">
        <f t="shared" si="3"/>
        <v>100</v>
      </c>
      <c r="L33" s="1008"/>
      <c r="M33" s="1455">
        <v>3291</v>
      </c>
      <c r="N33" s="797">
        <v>4970</v>
      </c>
      <c r="O33" s="829">
        <v>7016</v>
      </c>
    </row>
    <row r="34" spans="1:15" x14ac:dyDescent="0.2">
      <c r="A34" s="799" t="s">
        <v>834</v>
      </c>
      <c r="B34" s="790">
        <v>557</v>
      </c>
      <c r="C34" s="791">
        <v>0</v>
      </c>
      <c r="D34" s="826">
        <v>0</v>
      </c>
      <c r="E34" s="827">
        <v>0</v>
      </c>
      <c r="F34" s="826">
        <v>0</v>
      </c>
      <c r="G34" s="826">
        <f t="shared" si="4"/>
        <v>0</v>
      </c>
      <c r="H34" s="826">
        <f t="shared" si="5"/>
        <v>0</v>
      </c>
      <c r="I34" s="794">
        <f t="shared" si="5"/>
        <v>0</v>
      </c>
      <c r="J34" s="398">
        <f t="shared" si="2"/>
        <v>0</v>
      </c>
      <c r="K34" s="828" t="str">
        <f>IF(E34=0,"x",(J34/E34)*100)</f>
        <v>x</v>
      </c>
      <c r="L34" s="1008"/>
      <c r="M34" s="1455"/>
      <c r="N34" s="797">
        <v>0</v>
      </c>
      <c r="O34" s="829">
        <v>0</v>
      </c>
    </row>
    <row r="35" spans="1:15" x14ac:dyDescent="0.2">
      <c r="A35" s="799" t="s">
        <v>835</v>
      </c>
      <c r="B35" s="790">
        <v>551</v>
      </c>
      <c r="C35" s="791">
        <v>57</v>
      </c>
      <c r="D35" s="826">
        <v>62</v>
      </c>
      <c r="E35" s="827">
        <v>68</v>
      </c>
      <c r="F35" s="826">
        <v>16</v>
      </c>
      <c r="G35" s="826">
        <f t="shared" si="4"/>
        <v>15</v>
      </c>
      <c r="H35" s="826">
        <f t="shared" si="5"/>
        <v>18</v>
      </c>
      <c r="I35" s="794">
        <f t="shared" si="5"/>
        <v>19</v>
      </c>
      <c r="J35" s="398">
        <f t="shared" si="2"/>
        <v>68</v>
      </c>
      <c r="K35" s="828">
        <f t="shared" si="3"/>
        <v>100</v>
      </c>
      <c r="L35" s="1008"/>
      <c r="M35" s="1455">
        <v>31</v>
      </c>
      <c r="N35" s="797">
        <v>49</v>
      </c>
      <c r="O35" s="829">
        <v>68</v>
      </c>
    </row>
    <row r="36" spans="1:15" ht="13.5" thickBot="1" x14ac:dyDescent="0.25">
      <c r="A36" s="765" t="s">
        <v>836</v>
      </c>
      <c r="B36" s="843" t="s">
        <v>837</v>
      </c>
      <c r="C36" s="802">
        <v>474</v>
      </c>
      <c r="D36" s="844">
        <v>284</v>
      </c>
      <c r="E36" s="845">
        <v>840</v>
      </c>
      <c r="F36" s="846">
        <v>39</v>
      </c>
      <c r="G36" s="826">
        <f t="shared" si="4"/>
        <v>5</v>
      </c>
      <c r="H36" s="826">
        <f t="shared" si="5"/>
        <v>235</v>
      </c>
      <c r="I36" s="794">
        <f t="shared" si="5"/>
        <v>562</v>
      </c>
      <c r="J36" s="384">
        <f t="shared" si="2"/>
        <v>841</v>
      </c>
      <c r="K36" s="835">
        <f t="shared" si="3"/>
        <v>100.11904761904762</v>
      </c>
      <c r="L36" s="1008"/>
      <c r="M36" s="1456">
        <v>44</v>
      </c>
      <c r="N36" s="815">
        <v>279</v>
      </c>
      <c r="O36" s="847">
        <v>841</v>
      </c>
    </row>
    <row r="37" spans="1:15" ht="13.5" thickBot="1" x14ac:dyDescent="0.25">
      <c r="A37" s="808" t="s">
        <v>838</v>
      </c>
      <c r="B37" s="849"/>
      <c r="C37" s="422">
        <f t="shared" ref="C37:I37" si="6">SUM(C27:C36)</f>
        <v>29534</v>
      </c>
      <c r="D37" s="422">
        <f t="shared" si="6"/>
        <v>30399</v>
      </c>
      <c r="E37" s="422">
        <f t="shared" si="6"/>
        <v>32004</v>
      </c>
      <c r="F37" s="422">
        <f t="shared" si="6"/>
        <v>7660</v>
      </c>
      <c r="G37" s="422">
        <f t="shared" si="6"/>
        <v>7345</v>
      </c>
      <c r="H37" s="422">
        <f t="shared" si="6"/>
        <v>7821</v>
      </c>
      <c r="I37" s="423">
        <f t="shared" si="6"/>
        <v>9178</v>
      </c>
      <c r="J37" s="483">
        <f t="shared" si="2"/>
        <v>32004</v>
      </c>
      <c r="K37" s="1459">
        <f t="shared" si="3"/>
        <v>100</v>
      </c>
      <c r="L37" s="1008"/>
      <c r="M37" s="1453">
        <f>SUM(M27:M36)</f>
        <v>15005</v>
      </c>
      <c r="N37" s="1460">
        <f t="shared" ref="N37:O37" si="7">SUM(N27:N36)</f>
        <v>22826</v>
      </c>
      <c r="O37" s="1460">
        <f t="shared" si="7"/>
        <v>32004</v>
      </c>
    </row>
    <row r="38" spans="1:15" x14ac:dyDescent="0.2">
      <c r="A38" s="789" t="s">
        <v>839</v>
      </c>
      <c r="B38" s="818">
        <v>601</v>
      </c>
      <c r="C38" s="768">
        <v>0</v>
      </c>
      <c r="D38" s="838">
        <v>0</v>
      </c>
      <c r="E38" s="839">
        <v>0</v>
      </c>
      <c r="F38" s="820">
        <v>0</v>
      </c>
      <c r="G38" s="826">
        <f t="shared" si="4"/>
        <v>0</v>
      </c>
      <c r="H38" s="826">
        <f t="shared" si="5"/>
        <v>0</v>
      </c>
      <c r="I38" s="794">
        <f t="shared" si="5"/>
        <v>0</v>
      </c>
      <c r="J38" s="443">
        <f t="shared" si="2"/>
        <v>0</v>
      </c>
      <c r="K38" s="823" t="str">
        <f>IF(E38=0,"x",(J38/E38)*100)</f>
        <v>x</v>
      </c>
      <c r="L38" s="1008"/>
      <c r="M38" s="1454"/>
      <c r="N38" s="841">
        <v>0</v>
      </c>
      <c r="O38" s="842">
        <v>0</v>
      </c>
    </row>
    <row r="39" spans="1:15" x14ac:dyDescent="0.2">
      <c r="A39" s="799" t="s">
        <v>840</v>
      </c>
      <c r="B39" s="790">
        <v>602</v>
      </c>
      <c r="C39" s="791">
        <v>1650</v>
      </c>
      <c r="D39" s="826">
        <f>1700+163</f>
        <v>1863</v>
      </c>
      <c r="E39" s="827">
        <v>1800</v>
      </c>
      <c r="F39" s="826">
        <v>490</v>
      </c>
      <c r="G39" s="826">
        <f t="shared" si="4"/>
        <v>545</v>
      </c>
      <c r="H39" s="826">
        <f t="shared" si="5"/>
        <v>238</v>
      </c>
      <c r="I39" s="794">
        <f t="shared" si="5"/>
        <v>527</v>
      </c>
      <c r="J39" s="398">
        <f t="shared" si="2"/>
        <v>1800</v>
      </c>
      <c r="K39" s="828">
        <f t="shared" si="3"/>
        <v>100</v>
      </c>
      <c r="L39" s="1008"/>
      <c r="M39" s="1455">
        <v>1035</v>
      </c>
      <c r="N39" s="797">
        <v>1273</v>
      </c>
      <c r="O39" s="829">
        <v>1800</v>
      </c>
    </row>
    <row r="40" spans="1:15" x14ac:dyDescent="0.2">
      <c r="A40" s="799" t="s">
        <v>841</v>
      </c>
      <c r="B40" s="790">
        <v>604</v>
      </c>
      <c r="C40" s="791">
        <v>0</v>
      </c>
      <c r="D40" s="826">
        <v>0</v>
      </c>
      <c r="E40" s="827">
        <v>0</v>
      </c>
      <c r="F40" s="826">
        <v>0</v>
      </c>
      <c r="G40" s="826">
        <f t="shared" si="4"/>
        <v>0</v>
      </c>
      <c r="H40" s="826">
        <f t="shared" si="5"/>
        <v>0</v>
      </c>
      <c r="I40" s="794">
        <f t="shared" si="5"/>
        <v>0</v>
      </c>
      <c r="J40" s="398">
        <f t="shared" si="2"/>
        <v>0</v>
      </c>
      <c r="K40" s="828" t="str">
        <f>IF(E40=0,"x",(J40/E40)*100)</f>
        <v>x</v>
      </c>
      <c r="L40" s="1008"/>
      <c r="M40" s="1455"/>
      <c r="N40" s="797">
        <v>0</v>
      </c>
      <c r="O40" s="829">
        <v>0</v>
      </c>
    </row>
    <row r="41" spans="1:15" x14ac:dyDescent="0.2">
      <c r="A41" s="799" t="s">
        <v>842</v>
      </c>
      <c r="B41" s="790" t="s">
        <v>843</v>
      </c>
      <c r="C41" s="791">
        <v>27329</v>
      </c>
      <c r="D41" s="826">
        <v>28176</v>
      </c>
      <c r="E41" s="827">
        <v>29884</v>
      </c>
      <c r="F41" s="826">
        <v>6976</v>
      </c>
      <c r="G41" s="826">
        <f t="shared" si="4"/>
        <v>6929</v>
      </c>
      <c r="H41" s="826">
        <f t="shared" si="5"/>
        <v>7180</v>
      </c>
      <c r="I41" s="794">
        <f t="shared" si="5"/>
        <v>8799</v>
      </c>
      <c r="J41" s="398">
        <f t="shared" si="2"/>
        <v>29884</v>
      </c>
      <c r="K41" s="828">
        <f t="shared" si="3"/>
        <v>100</v>
      </c>
      <c r="L41" s="1008"/>
      <c r="M41" s="1455">
        <v>13905</v>
      </c>
      <c r="N41" s="797">
        <v>21085</v>
      </c>
      <c r="O41" s="829">
        <v>29884</v>
      </c>
    </row>
    <row r="42" spans="1:15" ht="13.5" thickBot="1" x14ac:dyDescent="0.25">
      <c r="A42" s="765" t="s">
        <v>844</v>
      </c>
      <c r="B42" s="843" t="s">
        <v>845</v>
      </c>
      <c r="C42" s="802">
        <v>325</v>
      </c>
      <c r="D42" s="844">
        <v>360</v>
      </c>
      <c r="E42" s="845">
        <v>332</v>
      </c>
      <c r="F42" s="846">
        <v>101</v>
      </c>
      <c r="G42" s="831">
        <f t="shared" si="4"/>
        <v>107</v>
      </c>
      <c r="H42" s="831">
        <f t="shared" si="5"/>
        <v>26</v>
      </c>
      <c r="I42" s="834">
        <f t="shared" si="5"/>
        <v>98</v>
      </c>
      <c r="J42" s="384">
        <f t="shared" si="2"/>
        <v>332</v>
      </c>
      <c r="K42" s="835">
        <f t="shared" si="3"/>
        <v>100</v>
      </c>
      <c r="L42" s="1008"/>
      <c r="M42" s="1456">
        <v>208</v>
      </c>
      <c r="N42" s="815">
        <v>234</v>
      </c>
      <c r="O42" s="847">
        <v>332</v>
      </c>
    </row>
    <row r="43" spans="1:15" ht="13.5" thickBot="1" x14ac:dyDescent="0.25">
      <c r="A43" s="808" t="s">
        <v>846</v>
      </c>
      <c r="B43" s="849" t="s">
        <v>805</v>
      </c>
      <c r="C43" s="850">
        <f t="shared" ref="C43:I43" si="8">SUM(C38:C42)</f>
        <v>29304</v>
      </c>
      <c r="D43" s="422">
        <f t="shared" si="8"/>
        <v>30399</v>
      </c>
      <c r="E43" s="422">
        <f t="shared" si="8"/>
        <v>32016</v>
      </c>
      <c r="F43" s="423">
        <f t="shared" si="8"/>
        <v>7567</v>
      </c>
      <c r="G43" s="423">
        <f t="shared" si="8"/>
        <v>7581</v>
      </c>
      <c r="H43" s="1145">
        <f t="shared" si="8"/>
        <v>7444</v>
      </c>
      <c r="I43" s="852">
        <f t="shared" si="8"/>
        <v>9424</v>
      </c>
      <c r="J43" s="1145">
        <f t="shared" si="2"/>
        <v>32016</v>
      </c>
      <c r="K43" s="854">
        <f t="shared" si="3"/>
        <v>100</v>
      </c>
      <c r="L43" s="1008"/>
      <c r="M43" s="1453">
        <f>SUM(M38:M42)</f>
        <v>15148</v>
      </c>
      <c r="N43" s="1453">
        <f t="shared" ref="N43:O43" si="9">SUM(N38:N42)</f>
        <v>22592</v>
      </c>
      <c r="O43" s="1453">
        <f t="shared" si="9"/>
        <v>32016</v>
      </c>
    </row>
    <row r="44" spans="1:15" ht="5.25" customHeight="1" thickBot="1" x14ac:dyDescent="0.25">
      <c r="A44" s="765"/>
      <c r="B44" s="855"/>
      <c r="C44" s="856"/>
      <c r="D44" s="857"/>
      <c r="E44" s="857"/>
      <c r="F44" s="858"/>
      <c r="G44" s="859"/>
      <c r="H44" s="860"/>
      <c r="I44" s="859"/>
      <c r="J44" s="1148"/>
      <c r="K44" s="1149"/>
      <c r="L44" s="1008"/>
      <c r="M44" s="1461"/>
      <c r="N44" s="1462"/>
      <c r="O44" s="1462"/>
    </row>
    <row r="45" spans="1:15" ht="13.5" thickBot="1" x14ac:dyDescent="0.25">
      <c r="A45" s="1098" t="s">
        <v>847</v>
      </c>
      <c r="B45" s="849" t="s">
        <v>805</v>
      </c>
      <c r="C45" s="851">
        <f t="shared" ref="C45:I45" si="10">C43-C41</f>
        <v>1975</v>
      </c>
      <c r="D45" s="850">
        <f t="shared" si="10"/>
        <v>2223</v>
      </c>
      <c r="E45" s="850">
        <f t="shared" si="10"/>
        <v>2132</v>
      </c>
      <c r="F45" s="851">
        <f t="shared" si="10"/>
        <v>591</v>
      </c>
      <c r="G45" s="499">
        <f t="shared" si="10"/>
        <v>652</v>
      </c>
      <c r="H45" s="423">
        <f t="shared" si="10"/>
        <v>264</v>
      </c>
      <c r="I45" s="426">
        <f t="shared" si="10"/>
        <v>625</v>
      </c>
      <c r="J45" s="467">
        <f t="shared" si="2"/>
        <v>2132</v>
      </c>
      <c r="K45" s="1351">
        <f t="shared" si="3"/>
        <v>100</v>
      </c>
      <c r="L45" s="1008"/>
      <c r="M45" s="1453">
        <f>M43-M41</f>
        <v>1243</v>
      </c>
      <c r="N45" s="1453">
        <f t="shared" ref="N45:O45" si="11">N43-N41</f>
        <v>1507</v>
      </c>
      <c r="O45" s="1453">
        <f t="shared" si="11"/>
        <v>2132</v>
      </c>
    </row>
    <row r="46" spans="1:15" ht="13.5" thickBot="1" x14ac:dyDescent="0.25">
      <c r="A46" s="808" t="s">
        <v>848</v>
      </c>
      <c r="B46" s="849" t="s">
        <v>805</v>
      </c>
      <c r="C46" s="851">
        <f t="shared" ref="C46:I46" si="12">C43-C37</f>
        <v>-230</v>
      </c>
      <c r="D46" s="850">
        <f t="shared" si="12"/>
        <v>0</v>
      </c>
      <c r="E46" s="850">
        <f t="shared" si="12"/>
        <v>12</v>
      </c>
      <c r="F46" s="851">
        <f t="shared" si="12"/>
        <v>-93</v>
      </c>
      <c r="G46" s="499">
        <f t="shared" si="12"/>
        <v>236</v>
      </c>
      <c r="H46" s="866">
        <f t="shared" si="12"/>
        <v>-377</v>
      </c>
      <c r="I46" s="426">
        <f t="shared" si="12"/>
        <v>246</v>
      </c>
      <c r="J46" s="467">
        <f t="shared" si="2"/>
        <v>12</v>
      </c>
      <c r="K46" s="1351">
        <f>IF(E46=0,"x",(J46/E46)*100)</f>
        <v>100</v>
      </c>
      <c r="L46" s="1008"/>
      <c r="M46" s="1453">
        <f>M43-M37</f>
        <v>143</v>
      </c>
      <c r="N46" s="1463">
        <f t="shared" ref="N46:O46" si="13">N43-N37</f>
        <v>-234</v>
      </c>
      <c r="O46" s="1453">
        <f t="shared" si="13"/>
        <v>12</v>
      </c>
    </row>
    <row r="47" spans="1:15" ht="13.5" thickBot="1" x14ac:dyDescent="0.25">
      <c r="A47" s="1100" t="s">
        <v>849</v>
      </c>
      <c r="B47" s="868" t="s">
        <v>805</v>
      </c>
      <c r="C47" s="851">
        <f t="shared" ref="C47:I47" si="14">C46-C41</f>
        <v>-27559</v>
      </c>
      <c r="D47" s="850">
        <f t="shared" si="14"/>
        <v>-28176</v>
      </c>
      <c r="E47" s="850">
        <f t="shared" si="14"/>
        <v>-29872</v>
      </c>
      <c r="F47" s="851">
        <f t="shared" si="14"/>
        <v>-7069</v>
      </c>
      <c r="G47" s="499">
        <f t="shared" si="14"/>
        <v>-6693</v>
      </c>
      <c r="H47" s="423">
        <f t="shared" si="14"/>
        <v>-7557</v>
      </c>
      <c r="I47" s="426">
        <f t="shared" si="14"/>
        <v>-8553</v>
      </c>
      <c r="J47" s="423">
        <f t="shared" si="2"/>
        <v>-29872</v>
      </c>
      <c r="K47" s="474">
        <f t="shared" si="3"/>
        <v>100</v>
      </c>
      <c r="L47" s="1008"/>
      <c r="M47" s="1453">
        <f>M46-M41</f>
        <v>-13762</v>
      </c>
      <c r="N47" s="1453">
        <f t="shared" ref="N47:O47" si="15">N46-N41</f>
        <v>-21319</v>
      </c>
      <c r="O47" s="1453">
        <f t="shared" si="15"/>
        <v>-29872</v>
      </c>
    </row>
    <row r="50" spans="1:10" ht="14.25" x14ac:dyDescent="0.2">
      <c r="A50" s="869" t="s">
        <v>850</v>
      </c>
    </row>
    <row r="51" spans="1:10" ht="14.25" x14ac:dyDescent="0.2">
      <c r="A51" s="870" t="s">
        <v>851</v>
      </c>
    </row>
    <row r="52" spans="1:10" ht="14.25" x14ac:dyDescent="0.2">
      <c r="A52" s="871" t="s">
        <v>852</v>
      </c>
    </row>
    <row r="53" spans="1:10" s="873" customFormat="1" ht="14.25" x14ac:dyDescent="0.2">
      <c r="A53" s="871" t="s">
        <v>853</v>
      </c>
      <c r="B53" s="872"/>
      <c r="E53" s="874"/>
      <c r="F53" s="874"/>
      <c r="G53" s="874"/>
      <c r="H53" s="874"/>
      <c r="I53" s="874"/>
      <c r="J53" s="874"/>
    </row>
    <row r="54" spans="1:10" s="873" customFormat="1" ht="14.25" x14ac:dyDescent="0.2">
      <c r="A54" s="871"/>
      <c r="B54" s="872"/>
      <c r="E54" s="874"/>
      <c r="F54" s="874"/>
      <c r="G54" s="874"/>
      <c r="H54" s="874"/>
      <c r="I54" s="874"/>
      <c r="J54" s="874"/>
    </row>
    <row r="55" spans="1:10" s="873" customFormat="1" ht="14.25" x14ac:dyDescent="0.2">
      <c r="A55" s="871" t="s">
        <v>878</v>
      </c>
      <c r="B55" s="872"/>
      <c r="E55" s="874"/>
      <c r="F55" s="874"/>
      <c r="G55" s="874"/>
      <c r="H55" s="874"/>
      <c r="I55" s="874"/>
      <c r="J55" s="874"/>
    </row>
    <row r="57" spans="1:10" x14ac:dyDescent="0.2">
      <c r="A57" s="1369"/>
    </row>
    <row r="59" spans="1:10" x14ac:dyDescent="0.2">
      <c r="A59" s="738" t="s">
        <v>923</v>
      </c>
    </row>
    <row r="61" spans="1:10" x14ac:dyDescent="0.2">
      <c r="A61" s="738" t="s">
        <v>924</v>
      </c>
    </row>
    <row r="63" spans="1:10" x14ac:dyDescent="0.2">
      <c r="A63" s="1464"/>
    </row>
  </sheetData>
  <mergeCells count="3">
    <mergeCell ref="A1:O1"/>
    <mergeCell ref="B7:O7"/>
    <mergeCell ref="F9:I9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1006" customWidth="1"/>
    <col min="2" max="2" width="7.28515625" style="593" customWidth="1"/>
    <col min="3" max="4" width="11.5703125" style="514" customWidth="1"/>
    <col min="5" max="5" width="11.5703125" style="594" customWidth="1"/>
    <col min="6" max="6" width="11.42578125" style="594" customWidth="1"/>
    <col min="7" max="7" width="9.85546875" style="594" customWidth="1"/>
    <col min="8" max="8" width="9.140625" style="594" customWidth="1"/>
    <col min="9" max="9" width="9.28515625" style="594" customWidth="1"/>
    <col min="10" max="10" width="9.140625" style="594" customWidth="1"/>
    <col min="11" max="11" width="12" style="514" customWidth="1"/>
    <col min="12" max="12" width="8.7109375" style="514"/>
    <col min="13" max="13" width="11.85546875" style="514" customWidth="1"/>
    <col min="14" max="14" width="12.5703125" style="514" customWidth="1"/>
    <col min="15" max="15" width="11.85546875" style="514" customWidth="1"/>
    <col min="16" max="16" width="12" style="514" customWidth="1"/>
    <col min="17" max="16384" width="8.7109375" style="514"/>
  </cols>
  <sheetData>
    <row r="1" spans="1:16" ht="24" customHeight="1" x14ac:dyDescent="0.2">
      <c r="A1" s="1587"/>
      <c r="B1" s="1588"/>
      <c r="C1" s="1588"/>
      <c r="D1" s="1588"/>
      <c r="E1" s="1588"/>
      <c r="F1" s="1588"/>
      <c r="G1" s="1588"/>
      <c r="H1" s="1588"/>
      <c r="I1" s="1588"/>
      <c r="J1" s="1588"/>
      <c r="K1" s="1588"/>
      <c r="L1" s="1588"/>
      <c r="M1" s="1588"/>
      <c r="N1" s="1588"/>
      <c r="O1" s="1588"/>
      <c r="P1" s="513"/>
    </row>
    <row r="2" spans="1:16" x14ac:dyDescent="0.2">
      <c r="B2" s="1006"/>
      <c r="C2" s="1006"/>
      <c r="D2" s="1006"/>
      <c r="E2" s="342"/>
      <c r="F2" s="342"/>
      <c r="G2" s="342"/>
      <c r="H2" s="342"/>
      <c r="I2" s="342"/>
      <c r="J2" s="342"/>
      <c r="K2" s="1006"/>
      <c r="L2" s="1006"/>
      <c r="M2" s="1006"/>
      <c r="N2" s="1006"/>
      <c r="O2" s="343"/>
    </row>
    <row r="3" spans="1:16" ht="18.75" x14ac:dyDescent="0.2">
      <c r="A3" s="515" t="s">
        <v>781</v>
      </c>
      <c r="B3" s="1006"/>
      <c r="C3" s="1006"/>
      <c r="D3" s="1006"/>
      <c r="E3" s="342"/>
      <c r="F3" s="345"/>
      <c r="G3" s="345"/>
      <c r="H3" s="342"/>
      <c r="I3" s="342"/>
      <c r="J3" s="342"/>
      <c r="K3" s="1006"/>
      <c r="L3" s="1006"/>
      <c r="M3" s="1006"/>
      <c r="N3" s="1006"/>
      <c r="O3" s="1006"/>
    </row>
    <row r="4" spans="1:16" ht="21.75" customHeight="1" x14ac:dyDescent="0.2">
      <c r="A4" s="1465"/>
      <c r="B4" s="1006"/>
      <c r="C4" s="1006"/>
      <c r="D4" s="1006"/>
      <c r="E4" s="342"/>
      <c r="F4" s="345"/>
      <c r="G4" s="345"/>
      <c r="H4" s="342"/>
      <c r="I4" s="342"/>
      <c r="J4" s="342"/>
      <c r="K4" s="1006"/>
      <c r="L4" s="1006"/>
      <c r="M4" s="1006"/>
      <c r="N4" s="1006"/>
      <c r="O4" s="1006"/>
    </row>
    <row r="5" spans="1:16" x14ac:dyDescent="0.2">
      <c r="A5" s="347"/>
      <c r="B5" s="1006"/>
      <c r="C5" s="1006"/>
      <c r="D5" s="1006"/>
      <c r="E5" s="342"/>
      <c r="F5" s="345"/>
      <c r="G5" s="345"/>
      <c r="H5" s="342"/>
      <c r="I5" s="342"/>
      <c r="J5" s="342"/>
      <c r="K5" s="1006"/>
      <c r="L5" s="1006"/>
      <c r="M5" s="1006"/>
      <c r="N5" s="1006"/>
      <c r="O5" s="1006"/>
    </row>
    <row r="6" spans="1:16" ht="6" customHeight="1" x14ac:dyDescent="0.2">
      <c r="B6" s="348"/>
      <c r="C6" s="348"/>
      <c r="D6" s="1006"/>
      <c r="E6" s="342"/>
      <c r="F6" s="345"/>
      <c r="G6" s="345"/>
      <c r="H6" s="342"/>
      <c r="I6" s="342"/>
      <c r="J6" s="342"/>
      <c r="K6" s="1006"/>
      <c r="L6" s="1006"/>
      <c r="M6" s="1006"/>
      <c r="N6" s="1006"/>
      <c r="O6" s="1006"/>
    </row>
    <row r="7" spans="1:16" ht="24.75" customHeight="1" x14ac:dyDescent="0.2">
      <c r="A7" s="516" t="s">
        <v>782</v>
      </c>
      <c r="B7" s="1466"/>
      <c r="C7" s="1589" t="s">
        <v>925</v>
      </c>
      <c r="D7" s="1589"/>
      <c r="E7" s="1589"/>
      <c r="F7" s="1589"/>
      <c r="G7" s="1590"/>
      <c r="H7" s="1590"/>
      <c r="I7" s="1590"/>
      <c r="J7" s="1590"/>
      <c r="K7" s="1590"/>
      <c r="L7" s="1651"/>
      <c r="M7" s="1651"/>
      <c r="N7" s="1651"/>
      <c r="O7" s="1651"/>
    </row>
    <row r="8" spans="1:16" ht="23.25" customHeight="1" thickBot="1" x14ac:dyDescent="0.25">
      <c r="A8" s="347" t="s">
        <v>784</v>
      </c>
      <c r="B8" s="1006"/>
      <c r="C8" s="1006"/>
      <c r="D8" s="1006"/>
      <c r="E8" s="342"/>
      <c r="F8" s="345"/>
      <c r="G8" s="345"/>
      <c r="H8" s="342"/>
      <c r="I8" s="342"/>
      <c r="J8" s="342"/>
      <c r="K8" s="1006"/>
      <c r="L8" s="1006"/>
      <c r="M8" s="1006"/>
      <c r="N8" s="1006"/>
      <c r="O8" s="1006"/>
    </row>
    <row r="9" spans="1:16" ht="13.5" thickBot="1" x14ac:dyDescent="0.25">
      <c r="A9" s="1592" t="s">
        <v>785</v>
      </c>
      <c r="B9" s="1594" t="s">
        <v>786</v>
      </c>
      <c r="C9" s="1467" t="s">
        <v>0</v>
      </c>
      <c r="D9" s="351" t="s">
        <v>787</v>
      </c>
      <c r="E9" s="352" t="s">
        <v>788</v>
      </c>
      <c r="F9" s="1596" t="s">
        <v>789</v>
      </c>
      <c r="G9" s="1597"/>
      <c r="H9" s="1597"/>
      <c r="I9" s="1598"/>
      <c r="J9" s="606" t="s">
        <v>790</v>
      </c>
      <c r="K9" s="607" t="s">
        <v>791</v>
      </c>
      <c r="M9" s="518" t="s">
        <v>792</v>
      </c>
      <c r="N9" s="518" t="s">
        <v>793</v>
      </c>
      <c r="O9" s="518" t="s">
        <v>792</v>
      </c>
    </row>
    <row r="10" spans="1:16" ht="13.5" thickBot="1" x14ac:dyDescent="0.25">
      <c r="A10" s="1652"/>
      <c r="B10" s="1653"/>
      <c r="C10" s="1468" t="s">
        <v>794</v>
      </c>
      <c r="D10" s="355">
        <v>2023</v>
      </c>
      <c r="E10" s="358">
        <v>2023</v>
      </c>
      <c r="F10" s="1469" t="s">
        <v>795</v>
      </c>
      <c r="G10" s="1470" t="s">
        <v>796</v>
      </c>
      <c r="H10" s="1470" t="s">
        <v>797</v>
      </c>
      <c r="I10" s="1471" t="s">
        <v>798</v>
      </c>
      <c r="J10" s="613" t="s">
        <v>799</v>
      </c>
      <c r="K10" s="614" t="s">
        <v>800</v>
      </c>
      <c r="M10" s="519" t="s">
        <v>801</v>
      </c>
      <c r="N10" s="520" t="s">
        <v>802</v>
      </c>
      <c r="O10" s="520" t="s">
        <v>803</v>
      </c>
    </row>
    <row r="11" spans="1:16" x14ac:dyDescent="0.2">
      <c r="A11" s="617" t="s">
        <v>859</v>
      </c>
      <c r="B11" s="1472"/>
      <c r="C11" s="1473">
        <v>43</v>
      </c>
      <c r="D11" s="1026">
        <v>40</v>
      </c>
      <c r="E11" s="1474">
        <v>40</v>
      </c>
      <c r="F11" s="1475">
        <v>39</v>
      </c>
      <c r="G11" s="1476">
        <f t="shared" ref="G11:I23" si="0">M11</f>
        <v>39</v>
      </c>
      <c r="H11" s="1477">
        <f t="shared" si="0"/>
        <v>39</v>
      </c>
      <c r="I11" s="1477">
        <f>O11</f>
        <v>40</v>
      </c>
      <c r="J11" s="521" t="s">
        <v>805</v>
      </c>
      <c r="K11" s="544" t="s">
        <v>805</v>
      </c>
      <c r="L11" s="1007"/>
      <c r="M11" s="533">
        <v>39</v>
      </c>
      <c r="N11" s="972">
        <v>39</v>
      </c>
      <c r="O11" s="1478">
        <v>40</v>
      </c>
    </row>
    <row r="12" spans="1:16" ht="13.5" thickBot="1" x14ac:dyDescent="0.25">
      <c r="A12" s="630" t="s">
        <v>860</v>
      </c>
      <c r="B12" s="1479"/>
      <c r="C12" s="1480">
        <v>34.700000000000003</v>
      </c>
      <c r="D12" s="1036">
        <v>30</v>
      </c>
      <c r="E12" s="1481">
        <v>30</v>
      </c>
      <c r="F12" s="1482">
        <v>33.799999999999997</v>
      </c>
      <c r="G12" s="1483">
        <f t="shared" si="0"/>
        <v>33.6</v>
      </c>
      <c r="H12" s="1484">
        <f t="shared" si="0"/>
        <v>33.93</v>
      </c>
      <c r="I12" s="1485">
        <f>O12</f>
        <v>35</v>
      </c>
      <c r="J12" s="524"/>
      <c r="K12" s="568" t="s">
        <v>805</v>
      </c>
      <c r="L12" s="1007"/>
      <c r="M12" s="1486">
        <v>33.6</v>
      </c>
      <c r="N12" s="523">
        <v>33.93</v>
      </c>
      <c r="O12" s="1487">
        <v>35</v>
      </c>
    </row>
    <row r="13" spans="1:16" x14ac:dyDescent="0.2">
      <c r="A13" s="643" t="s">
        <v>877</v>
      </c>
      <c r="B13" s="1488" t="s">
        <v>808</v>
      </c>
      <c r="C13" s="526">
        <v>8117</v>
      </c>
      <c r="D13" s="527" t="s">
        <v>805</v>
      </c>
      <c r="E13" s="528" t="s">
        <v>805</v>
      </c>
      <c r="F13" s="528">
        <v>8141</v>
      </c>
      <c r="G13" s="529">
        <f t="shared" si="0"/>
        <v>8152</v>
      </c>
      <c r="H13" s="529">
        <f t="shared" si="0"/>
        <v>8353</v>
      </c>
      <c r="I13" s="530">
        <f>O13</f>
        <v>8564</v>
      </c>
      <c r="J13" s="531" t="s">
        <v>805</v>
      </c>
      <c r="K13" s="531" t="s">
        <v>805</v>
      </c>
      <c r="L13" s="1007"/>
      <c r="M13" s="533">
        <v>8152</v>
      </c>
      <c r="N13" s="526">
        <v>8353</v>
      </c>
      <c r="O13" s="1489">
        <v>8564</v>
      </c>
    </row>
    <row r="14" spans="1:16" x14ac:dyDescent="0.2">
      <c r="A14" s="649" t="s">
        <v>809</v>
      </c>
      <c r="B14" s="985" t="s">
        <v>810</v>
      </c>
      <c r="C14" s="526">
        <v>7624</v>
      </c>
      <c r="D14" s="535" t="s">
        <v>805</v>
      </c>
      <c r="E14" s="536" t="s">
        <v>805</v>
      </c>
      <c r="F14" s="528">
        <v>7653</v>
      </c>
      <c r="G14" s="537">
        <f t="shared" si="0"/>
        <v>7668</v>
      </c>
      <c r="H14" s="537">
        <f t="shared" si="0"/>
        <v>7873</v>
      </c>
      <c r="I14" s="538">
        <f t="shared" si="0"/>
        <v>8089</v>
      </c>
      <c r="J14" s="531" t="s">
        <v>805</v>
      </c>
      <c r="K14" s="531" t="s">
        <v>805</v>
      </c>
      <c r="L14" s="1007"/>
      <c r="M14" s="539">
        <v>7668</v>
      </c>
      <c r="N14" s="526">
        <v>7873</v>
      </c>
      <c r="O14" s="1489">
        <v>8089</v>
      </c>
    </row>
    <row r="15" spans="1:16" x14ac:dyDescent="0.2">
      <c r="A15" s="649" t="s">
        <v>811</v>
      </c>
      <c r="B15" s="985" t="s">
        <v>812</v>
      </c>
      <c r="C15" s="526">
        <v>76</v>
      </c>
      <c r="D15" s="535" t="s">
        <v>805</v>
      </c>
      <c r="E15" s="536" t="s">
        <v>805</v>
      </c>
      <c r="F15" s="528">
        <v>0</v>
      </c>
      <c r="G15" s="537">
        <f t="shared" si="0"/>
        <v>0</v>
      </c>
      <c r="H15" s="537">
        <f t="shared" si="0"/>
        <v>0</v>
      </c>
      <c r="I15" s="538">
        <f t="shared" si="0"/>
        <v>0</v>
      </c>
      <c r="J15" s="531" t="s">
        <v>805</v>
      </c>
      <c r="K15" s="531" t="s">
        <v>805</v>
      </c>
      <c r="L15" s="1007"/>
      <c r="M15" s="539">
        <v>0</v>
      </c>
      <c r="N15" s="526">
        <v>0</v>
      </c>
      <c r="O15" s="1489"/>
    </row>
    <row r="16" spans="1:16" x14ac:dyDescent="0.2">
      <c r="A16" s="649" t="s">
        <v>813</v>
      </c>
      <c r="B16" s="985" t="s">
        <v>805</v>
      </c>
      <c r="C16" s="526">
        <v>90</v>
      </c>
      <c r="D16" s="535" t="s">
        <v>805</v>
      </c>
      <c r="E16" s="536" t="s">
        <v>805</v>
      </c>
      <c r="F16" s="528">
        <v>1138</v>
      </c>
      <c r="G16" s="537">
        <f t="shared" si="0"/>
        <v>783</v>
      </c>
      <c r="H16" s="537">
        <f t="shared" si="0"/>
        <v>586</v>
      </c>
      <c r="I16" s="538">
        <f t="shared" si="0"/>
        <v>282</v>
      </c>
      <c r="J16" s="531" t="s">
        <v>805</v>
      </c>
      <c r="K16" s="531" t="s">
        <v>805</v>
      </c>
      <c r="L16" s="1007"/>
      <c r="M16" s="539">
        <v>783</v>
      </c>
      <c r="N16" s="526">
        <v>586</v>
      </c>
      <c r="O16" s="1489">
        <v>282</v>
      </c>
    </row>
    <row r="17" spans="1:15" ht="13.5" thickBot="1" x14ac:dyDescent="0.25">
      <c r="A17" s="655" t="s">
        <v>814</v>
      </c>
      <c r="B17" s="1490" t="s">
        <v>815</v>
      </c>
      <c r="C17" s="540">
        <v>3623</v>
      </c>
      <c r="D17" s="541" t="s">
        <v>805</v>
      </c>
      <c r="E17" s="542" t="s">
        <v>805</v>
      </c>
      <c r="F17" s="528">
        <v>7441</v>
      </c>
      <c r="G17" s="537">
        <f t="shared" si="0"/>
        <v>11752</v>
      </c>
      <c r="H17" s="537">
        <f t="shared" si="0"/>
        <v>10580</v>
      </c>
      <c r="I17" s="538">
        <f t="shared" si="0"/>
        <v>8339</v>
      </c>
      <c r="J17" s="544" t="s">
        <v>805</v>
      </c>
      <c r="K17" s="544" t="s">
        <v>805</v>
      </c>
      <c r="L17" s="1007"/>
      <c r="M17" s="545">
        <v>11752</v>
      </c>
      <c r="N17" s="540">
        <v>10580</v>
      </c>
      <c r="O17" s="1491">
        <v>8339</v>
      </c>
    </row>
    <row r="18" spans="1:15" ht="13.5" thickBot="1" x14ac:dyDescent="0.25">
      <c r="A18" s="662" t="s">
        <v>816</v>
      </c>
      <c r="B18" s="980"/>
      <c r="C18" s="547">
        <f t="shared" ref="C18" si="1">C13-C14+C15+C16+C17</f>
        <v>4282</v>
      </c>
      <c r="D18" s="548" t="s">
        <v>805</v>
      </c>
      <c r="E18" s="549" t="s">
        <v>805</v>
      </c>
      <c r="F18" s="549">
        <f>F13-F14+F15+F16+F17</f>
        <v>9067</v>
      </c>
      <c r="G18" s="549">
        <f>G13-G14+G15+G16+G17</f>
        <v>13019</v>
      </c>
      <c r="H18" s="549">
        <f>H13-H14+H15+H16+H17</f>
        <v>11646</v>
      </c>
      <c r="I18" s="547">
        <f>I13-I14+I15+I16+I17</f>
        <v>9096</v>
      </c>
      <c r="J18" s="550" t="s">
        <v>805</v>
      </c>
      <c r="K18" s="550" t="s">
        <v>805</v>
      </c>
      <c r="L18" s="1007"/>
      <c r="M18" s="547">
        <f>M13-M14+M15+M16+M17</f>
        <v>13019</v>
      </c>
      <c r="N18" s="547">
        <f t="shared" ref="N18:O18" si="2">N13-N14+N15+N16+N17</f>
        <v>11646</v>
      </c>
      <c r="O18" s="547">
        <f t="shared" si="2"/>
        <v>9096</v>
      </c>
    </row>
    <row r="19" spans="1:15" x14ac:dyDescent="0.2">
      <c r="A19" s="655" t="s">
        <v>817</v>
      </c>
      <c r="B19" s="1492">
        <v>401</v>
      </c>
      <c r="C19" s="540">
        <v>493</v>
      </c>
      <c r="D19" s="527" t="s">
        <v>805</v>
      </c>
      <c r="E19" s="528" t="s">
        <v>805</v>
      </c>
      <c r="F19" s="552">
        <v>488</v>
      </c>
      <c r="G19" s="537">
        <f t="shared" si="0"/>
        <v>484</v>
      </c>
      <c r="H19" s="537">
        <f t="shared" si="0"/>
        <v>479</v>
      </c>
      <c r="I19" s="530">
        <f t="shared" si="0"/>
        <v>475</v>
      </c>
      <c r="J19" s="544" t="s">
        <v>805</v>
      </c>
      <c r="K19" s="544" t="s">
        <v>805</v>
      </c>
      <c r="L19" s="1007"/>
      <c r="M19" s="554">
        <v>484</v>
      </c>
      <c r="N19" s="540">
        <v>479</v>
      </c>
      <c r="O19" s="1491">
        <v>475</v>
      </c>
    </row>
    <row r="20" spans="1:15" x14ac:dyDescent="0.2">
      <c r="A20" s="649" t="s">
        <v>818</v>
      </c>
      <c r="B20" s="985" t="s">
        <v>819</v>
      </c>
      <c r="C20" s="526">
        <v>783</v>
      </c>
      <c r="D20" s="535" t="s">
        <v>805</v>
      </c>
      <c r="E20" s="536" t="s">
        <v>805</v>
      </c>
      <c r="F20" s="536">
        <v>733</v>
      </c>
      <c r="G20" s="537">
        <f t="shared" si="0"/>
        <v>1034</v>
      </c>
      <c r="H20" s="537">
        <f t="shared" si="0"/>
        <v>1034</v>
      </c>
      <c r="I20" s="538">
        <f t="shared" si="0"/>
        <v>2978</v>
      </c>
      <c r="J20" s="531" t="s">
        <v>805</v>
      </c>
      <c r="K20" s="531" t="s">
        <v>805</v>
      </c>
      <c r="L20" s="1007"/>
      <c r="M20" s="539">
        <v>1034</v>
      </c>
      <c r="N20" s="526">
        <v>1034</v>
      </c>
      <c r="O20" s="1489">
        <v>2978</v>
      </c>
    </row>
    <row r="21" spans="1:15" x14ac:dyDescent="0.2">
      <c r="A21" s="649" t="s">
        <v>820</v>
      </c>
      <c r="B21" s="985" t="s">
        <v>805</v>
      </c>
      <c r="C21" s="526"/>
      <c r="D21" s="535" t="s">
        <v>805</v>
      </c>
      <c r="E21" s="536" t="s">
        <v>805</v>
      </c>
      <c r="F21" s="536"/>
      <c r="G21" s="537">
        <f t="shared" si="0"/>
        <v>2039</v>
      </c>
      <c r="H21" s="537">
        <f t="shared" si="0"/>
        <v>2039</v>
      </c>
      <c r="I21" s="538">
        <f t="shared" si="0"/>
        <v>111</v>
      </c>
      <c r="J21" s="531" t="s">
        <v>805</v>
      </c>
      <c r="K21" s="531" t="s">
        <v>805</v>
      </c>
      <c r="L21" s="1007"/>
      <c r="M21" s="539">
        <v>2039</v>
      </c>
      <c r="N21" s="526">
        <v>2039</v>
      </c>
      <c r="O21" s="1489">
        <v>111</v>
      </c>
    </row>
    <row r="22" spans="1:15" x14ac:dyDescent="0.2">
      <c r="A22" s="649" t="s">
        <v>821</v>
      </c>
      <c r="B22" s="985" t="s">
        <v>805</v>
      </c>
      <c r="C22" s="526">
        <v>2661</v>
      </c>
      <c r="D22" s="535" t="s">
        <v>805</v>
      </c>
      <c r="E22" s="536" t="s">
        <v>805</v>
      </c>
      <c r="F22" s="536">
        <v>7198</v>
      </c>
      <c r="G22" s="537">
        <f t="shared" si="0"/>
        <v>8785</v>
      </c>
      <c r="H22" s="537">
        <f t="shared" si="0"/>
        <v>7446</v>
      </c>
      <c r="I22" s="538">
        <f t="shared" si="0"/>
        <v>3233</v>
      </c>
      <c r="J22" s="531" t="s">
        <v>805</v>
      </c>
      <c r="K22" s="531" t="s">
        <v>805</v>
      </c>
      <c r="L22" s="1007"/>
      <c r="M22" s="539">
        <v>8785</v>
      </c>
      <c r="N22" s="526">
        <v>7446</v>
      </c>
      <c r="O22" s="1489">
        <v>3233</v>
      </c>
    </row>
    <row r="23" spans="1:15" ht="13.5" thickBot="1" x14ac:dyDescent="0.25">
      <c r="A23" s="630" t="s">
        <v>822</v>
      </c>
      <c r="B23" s="988" t="s">
        <v>805</v>
      </c>
      <c r="C23" s="555"/>
      <c r="D23" s="541" t="s">
        <v>805</v>
      </c>
      <c r="E23" s="542" t="s">
        <v>805</v>
      </c>
      <c r="F23" s="542"/>
      <c r="G23" s="556">
        <f t="shared" si="0"/>
        <v>0</v>
      </c>
      <c r="H23" s="556">
        <f t="shared" si="0"/>
        <v>0</v>
      </c>
      <c r="I23" s="557">
        <f t="shared" si="0"/>
        <v>0</v>
      </c>
      <c r="J23" s="558" t="s">
        <v>805</v>
      </c>
      <c r="K23" s="558" t="s">
        <v>805</v>
      </c>
      <c r="L23" s="1007"/>
      <c r="M23" s="560">
        <v>0</v>
      </c>
      <c r="N23" s="555">
        <v>0</v>
      </c>
      <c r="O23" s="1493"/>
    </row>
    <row r="24" spans="1:15" x14ac:dyDescent="0.2">
      <c r="A24" s="1306" t="s">
        <v>823</v>
      </c>
      <c r="B24" s="1494" t="s">
        <v>805</v>
      </c>
      <c r="C24" s="1495">
        <v>26193</v>
      </c>
      <c r="D24" s="1496">
        <v>26706</v>
      </c>
      <c r="E24" s="1497">
        <v>27875</v>
      </c>
      <c r="F24" s="1498">
        <v>5551</v>
      </c>
      <c r="G24" s="574">
        <f>M24-F24</f>
        <v>6649</v>
      </c>
      <c r="H24" s="574">
        <f>N24-M24</f>
        <v>6121</v>
      </c>
      <c r="I24" s="574">
        <f>O24-N24</f>
        <v>9560</v>
      </c>
      <c r="J24" s="562">
        <f t="shared" ref="J24:J47" si="3">SUM(F24:I24)</f>
        <v>27881</v>
      </c>
      <c r="K24" s="983">
        <f t="shared" ref="K24:K47" si="4">(J24/E24)*100</f>
        <v>100.02152466367713</v>
      </c>
      <c r="L24" s="1007"/>
      <c r="M24" s="1495">
        <v>12200</v>
      </c>
      <c r="N24" s="1499">
        <v>18321</v>
      </c>
      <c r="O24" s="1500">
        <v>27881</v>
      </c>
    </row>
    <row r="25" spans="1:15" x14ac:dyDescent="0.2">
      <c r="A25" s="649" t="s">
        <v>824</v>
      </c>
      <c r="B25" s="1501" t="s">
        <v>805</v>
      </c>
      <c r="C25" s="1502"/>
      <c r="D25" s="1081">
        <v>0</v>
      </c>
      <c r="E25" s="1503">
        <v>0</v>
      </c>
      <c r="F25" s="1504">
        <v>0</v>
      </c>
      <c r="G25" s="1505">
        <f t="shared" ref="G25:G42" si="5">M25-F25</f>
        <v>0</v>
      </c>
      <c r="H25" s="1505">
        <f t="shared" ref="H25:I42" si="6">N25-M25</f>
        <v>0</v>
      </c>
      <c r="I25" s="1505">
        <f t="shared" si="6"/>
        <v>0</v>
      </c>
      <c r="J25" s="564">
        <f t="shared" si="3"/>
        <v>0</v>
      </c>
      <c r="K25" s="987" t="str">
        <f>IF(E25=0,"x",(J25/E25)*100)</f>
        <v>x</v>
      </c>
      <c r="L25" s="1007"/>
      <c r="M25" s="1502">
        <v>0</v>
      </c>
      <c r="N25" s="1506">
        <v>0</v>
      </c>
      <c r="O25" s="1507"/>
    </row>
    <row r="26" spans="1:15" ht="13.5" thickBot="1" x14ac:dyDescent="0.25">
      <c r="A26" s="630" t="s">
        <v>825</v>
      </c>
      <c r="B26" s="1508">
        <v>672</v>
      </c>
      <c r="C26" s="1509">
        <v>777</v>
      </c>
      <c r="D26" s="1510">
        <v>1336</v>
      </c>
      <c r="E26" s="1511">
        <v>1336</v>
      </c>
      <c r="F26" s="1512">
        <v>334</v>
      </c>
      <c r="G26" s="1513">
        <f t="shared" si="5"/>
        <v>334</v>
      </c>
      <c r="H26" s="1513">
        <f t="shared" si="6"/>
        <v>334</v>
      </c>
      <c r="I26" s="1513">
        <f t="shared" si="6"/>
        <v>334</v>
      </c>
      <c r="J26" s="566">
        <f t="shared" si="3"/>
        <v>1336</v>
      </c>
      <c r="K26" s="991">
        <f t="shared" si="4"/>
        <v>100</v>
      </c>
      <c r="L26" s="1007"/>
      <c r="M26" s="1509">
        <v>668</v>
      </c>
      <c r="N26" s="1514">
        <v>1002</v>
      </c>
      <c r="O26" s="1515">
        <v>1336</v>
      </c>
    </row>
    <row r="27" spans="1:15" x14ac:dyDescent="0.2">
      <c r="A27" s="643" t="s">
        <v>826</v>
      </c>
      <c r="B27" s="1516">
        <v>501</v>
      </c>
      <c r="C27" s="554">
        <v>303</v>
      </c>
      <c r="D27" s="934">
        <v>310</v>
      </c>
      <c r="E27" s="1517">
        <v>270</v>
      </c>
      <c r="F27" s="553">
        <v>110</v>
      </c>
      <c r="G27" s="574">
        <f t="shared" si="5"/>
        <v>60</v>
      </c>
      <c r="H27" s="1505">
        <f t="shared" si="6"/>
        <v>70</v>
      </c>
      <c r="I27" s="1505">
        <f t="shared" si="6"/>
        <v>30</v>
      </c>
      <c r="J27" s="1518">
        <f t="shared" si="3"/>
        <v>270</v>
      </c>
      <c r="K27" s="1519">
        <f t="shared" si="4"/>
        <v>100</v>
      </c>
      <c r="L27" s="1007"/>
      <c r="M27" s="554">
        <v>170</v>
      </c>
      <c r="N27" s="996">
        <v>240</v>
      </c>
      <c r="O27" s="1520">
        <v>270</v>
      </c>
    </row>
    <row r="28" spans="1:15" x14ac:dyDescent="0.2">
      <c r="A28" s="649" t="s">
        <v>827</v>
      </c>
      <c r="B28" s="1501">
        <v>502</v>
      </c>
      <c r="C28" s="539">
        <v>561</v>
      </c>
      <c r="D28" s="921">
        <v>1210</v>
      </c>
      <c r="E28" s="1521">
        <v>578</v>
      </c>
      <c r="F28" s="537">
        <v>238</v>
      </c>
      <c r="G28" s="1505">
        <f t="shared" si="5"/>
        <v>97</v>
      </c>
      <c r="H28" s="1505">
        <f t="shared" si="6"/>
        <v>79</v>
      </c>
      <c r="I28" s="1505">
        <f t="shared" si="6"/>
        <v>164</v>
      </c>
      <c r="J28" s="564">
        <f t="shared" si="3"/>
        <v>578</v>
      </c>
      <c r="K28" s="987">
        <f t="shared" si="4"/>
        <v>100</v>
      </c>
      <c r="L28" s="1007"/>
      <c r="M28" s="539">
        <v>335</v>
      </c>
      <c r="N28" s="526">
        <v>414</v>
      </c>
      <c r="O28" s="1522">
        <v>578</v>
      </c>
    </row>
    <row r="29" spans="1:15" x14ac:dyDescent="0.2">
      <c r="A29" s="649" t="s">
        <v>828</v>
      </c>
      <c r="B29" s="1501">
        <v>504</v>
      </c>
      <c r="C29" s="539"/>
      <c r="D29" s="921">
        <v>0</v>
      </c>
      <c r="E29" s="1521">
        <v>0</v>
      </c>
      <c r="F29" s="537"/>
      <c r="G29" s="1505">
        <f t="shared" si="5"/>
        <v>0</v>
      </c>
      <c r="H29" s="1505">
        <f t="shared" si="6"/>
        <v>0</v>
      </c>
      <c r="I29" s="1505">
        <f t="shared" si="6"/>
        <v>0</v>
      </c>
      <c r="J29" s="564">
        <f t="shared" si="3"/>
        <v>0</v>
      </c>
      <c r="K29" s="987" t="str">
        <f>IF(E29=0,"x",(J29/E29)*100)</f>
        <v>x</v>
      </c>
      <c r="L29" s="1007"/>
      <c r="M29" s="539">
        <v>0</v>
      </c>
      <c r="N29" s="526">
        <v>0</v>
      </c>
      <c r="O29" s="1522"/>
    </row>
    <row r="30" spans="1:15" x14ac:dyDescent="0.2">
      <c r="A30" s="649" t="s">
        <v>829</v>
      </c>
      <c r="B30" s="1501">
        <v>511</v>
      </c>
      <c r="C30" s="539">
        <v>134</v>
      </c>
      <c r="D30" s="921">
        <v>83</v>
      </c>
      <c r="E30" s="1521">
        <v>751</v>
      </c>
      <c r="F30" s="537">
        <v>14</v>
      </c>
      <c r="G30" s="1505">
        <f t="shared" si="5"/>
        <v>33</v>
      </c>
      <c r="H30" s="1505">
        <f t="shared" si="6"/>
        <v>54</v>
      </c>
      <c r="I30" s="1505">
        <f t="shared" si="6"/>
        <v>650</v>
      </c>
      <c r="J30" s="564">
        <f t="shared" si="3"/>
        <v>751</v>
      </c>
      <c r="K30" s="987">
        <f t="shared" si="4"/>
        <v>100</v>
      </c>
      <c r="L30" s="1007"/>
      <c r="M30" s="539">
        <v>47</v>
      </c>
      <c r="N30" s="526">
        <v>101</v>
      </c>
      <c r="O30" s="1522">
        <v>751</v>
      </c>
    </row>
    <row r="31" spans="1:15" x14ac:dyDescent="0.2">
      <c r="A31" s="649" t="s">
        <v>830</v>
      </c>
      <c r="B31" s="1501">
        <v>518</v>
      </c>
      <c r="C31" s="539">
        <v>569</v>
      </c>
      <c r="D31" s="921">
        <v>720</v>
      </c>
      <c r="E31" s="1521">
        <v>740</v>
      </c>
      <c r="F31" s="537">
        <v>195</v>
      </c>
      <c r="G31" s="1505">
        <f t="shared" si="5"/>
        <v>235</v>
      </c>
      <c r="H31" s="1505">
        <f t="shared" si="6"/>
        <v>223</v>
      </c>
      <c r="I31" s="1505">
        <f t="shared" si="6"/>
        <v>87</v>
      </c>
      <c r="J31" s="564">
        <f t="shared" si="3"/>
        <v>740</v>
      </c>
      <c r="K31" s="987">
        <f t="shared" si="4"/>
        <v>100</v>
      </c>
      <c r="L31" s="1007"/>
      <c r="M31" s="539">
        <v>430</v>
      </c>
      <c r="N31" s="526">
        <v>653</v>
      </c>
      <c r="O31" s="1522">
        <v>740</v>
      </c>
    </row>
    <row r="32" spans="1:15" x14ac:dyDescent="0.2">
      <c r="A32" s="649" t="s">
        <v>831</v>
      </c>
      <c r="B32" s="1501">
        <v>521</v>
      </c>
      <c r="C32" s="539">
        <v>19037</v>
      </c>
      <c r="D32" s="921">
        <v>19175</v>
      </c>
      <c r="E32" s="1521">
        <v>19704</v>
      </c>
      <c r="F32" s="537">
        <v>3872</v>
      </c>
      <c r="G32" s="1505">
        <f t="shared" si="5"/>
        <v>4683</v>
      </c>
      <c r="H32" s="1505">
        <f t="shared" si="6"/>
        <v>4415</v>
      </c>
      <c r="I32" s="1505">
        <f t="shared" si="6"/>
        <v>6734</v>
      </c>
      <c r="J32" s="564">
        <f t="shared" si="3"/>
        <v>19704</v>
      </c>
      <c r="K32" s="987">
        <f t="shared" si="4"/>
        <v>100</v>
      </c>
      <c r="L32" s="1007"/>
      <c r="M32" s="539">
        <v>8555</v>
      </c>
      <c r="N32" s="526">
        <v>12970</v>
      </c>
      <c r="O32" s="1522">
        <v>19704</v>
      </c>
    </row>
    <row r="33" spans="1:15" x14ac:dyDescent="0.2">
      <c r="A33" s="649" t="s">
        <v>832</v>
      </c>
      <c r="B33" s="1501" t="s">
        <v>833</v>
      </c>
      <c r="C33" s="539">
        <v>6852</v>
      </c>
      <c r="D33" s="921">
        <v>7057</v>
      </c>
      <c r="E33" s="1521">
        <v>7103</v>
      </c>
      <c r="F33" s="537">
        <v>1401</v>
      </c>
      <c r="G33" s="1505">
        <f t="shared" si="5"/>
        <v>1674</v>
      </c>
      <c r="H33" s="1505">
        <f t="shared" si="6"/>
        <v>1593</v>
      </c>
      <c r="I33" s="1505">
        <f t="shared" si="6"/>
        <v>2435</v>
      </c>
      <c r="J33" s="564">
        <f t="shared" si="3"/>
        <v>7103</v>
      </c>
      <c r="K33" s="987">
        <f t="shared" si="4"/>
        <v>100</v>
      </c>
      <c r="L33" s="1007"/>
      <c r="M33" s="539">
        <v>3075</v>
      </c>
      <c r="N33" s="526">
        <v>4668</v>
      </c>
      <c r="O33" s="1522">
        <v>7103</v>
      </c>
    </row>
    <row r="34" spans="1:15" x14ac:dyDescent="0.2">
      <c r="A34" s="649" t="s">
        <v>834</v>
      </c>
      <c r="B34" s="1501">
        <v>557</v>
      </c>
      <c r="C34" s="539"/>
      <c r="D34" s="921">
        <v>0</v>
      </c>
      <c r="E34" s="1521">
        <v>0</v>
      </c>
      <c r="F34" s="537"/>
      <c r="G34" s="1505">
        <f t="shared" si="5"/>
        <v>0</v>
      </c>
      <c r="H34" s="1505">
        <f t="shared" si="6"/>
        <v>0</v>
      </c>
      <c r="I34" s="1505">
        <f t="shared" si="6"/>
        <v>0</v>
      </c>
      <c r="J34" s="564">
        <f t="shared" si="3"/>
        <v>0</v>
      </c>
      <c r="K34" s="987" t="str">
        <f>IF(E34=0,"x",(J34/E34)*100)</f>
        <v>x</v>
      </c>
      <c r="L34" s="1007"/>
      <c r="M34" s="539">
        <v>0</v>
      </c>
      <c r="N34" s="526">
        <v>0</v>
      </c>
      <c r="O34" s="1522"/>
    </row>
    <row r="35" spans="1:15" x14ac:dyDescent="0.2">
      <c r="A35" s="649" t="s">
        <v>835</v>
      </c>
      <c r="B35" s="1501">
        <v>551</v>
      </c>
      <c r="C35" s="539">
        <v>16</v>
      </c>
      <c r="D35" s="921">
        <v>18</v>
      </c>
      <c r="E35" s="1521">
        <v>18</v>
      </c>
      <c r="F35" s="537">
        <v>4</v>
      </c>
      <c r="G35" s="1505">
        <f t="shared" si="5"/>
        <v>5</v>
      </c>
      <c r="H35" s="1505">
        <f t="shared" si="6"/>
        <v>4</v>
      </c>
      <c r="I35" s="1505">
        <f t="shared" si="6"/>
        <v>5</v>
      </c>
      <c r="J35" s="564">
        <f t="shared" si="3"/>
        <v>18</v>
      </c>
      <c r="K35" s="987">
        <f t="shared" si="4"/>
        <v>100</v>
      </c>
      <c r="L35" s="1007"/>
      <c r="M35" s="539">
        <v>9</v>
      </c>
      <c r="N35" s="526">
        <v>13</v>
      </c>
      <c r="O35" s="1522">
        <v>18</v>
      </c>
    </row>
    <row r="36" spans="1:15" ht="13.5" thickBot="1" x14ac:dyDescent="0.25">
      <c r="A36" s="698" t="s">
        <v>836</v>
      </c>
      <c r="B36" s="1523" t="s">
        <v>837</v>
      </c>
      <c r="C36" s="560">
        <v>386</v>
      </c>
      <c r="D36" s="939">
        <v>236</v>
      </c>
      <c r="E36" s="1524">
        <v>648</v>
      </c>
      <c r="F36" s="999">
        <v>42</v>
      </c>
      <c r="G36" s="1505">
        <f t="shared" si="5"/>
        <v>115</v>
      </c>
      <c r="H36" s="1505">
        <f t="shared" si="6"/>
        <v>212</v>
      </c>
      <c r="I36" s="1505">
        <f t="shared" si="6"/>
        <v>279</v>
      </c>
      <c r="J36" s="566">
        <f t="shared" si="3"/>
        <v>648</v>
      </c>
      <c r="K36" s="991">
        <f t="shared" si="4"/>
        <v>100</v>
      </c>
      <c r="L36" s="1007"/>
      <c r="M36" s="560">
        <v>157</v>
      </c>
      <c r="N36" s="555">
        <v>369</v>
      </c>
      <c r="O36" s="1525">
        <v>648</v>
      </c>
    </row>
    <row r="37" spans="1:15" ht="13.5" thickBot="1" x14ac:dyDescent="0.25">
      <c r="A37" s="576" t="s">
        <v>838</v>
      </c>
      <c r="B37" s="577"/>
      <c r="C37" s="547">
        <f t="shared" ref="C37" si="7">SUM(C27:C36)</f>
        <v>27858</v>
      </c>
      <c r="D37" s="1087">
        <f t="shared" ref="D37:I37" si="8">SUM(D27:D36)</f>
        <v>28809</v>
      </c>
      <c r="E37" s="1526">
        <f t="shared" si="8"/>
        <v>29812</v>
      </c>
      <c r="F37" s="1526">
        <f t="shared" si="8"/>
        <v>5876</v>
      </c>
      <c r="G37" s="1527">
        <f t="shared" si="8"/>
        <v>6902</v>
      </c>
      <c r="H37" s="1527">
        <f t="shared" si="8"/>
        <v>6650</v>
      </c>
      <c r="I37" s="1527">
        <f t="shared" si="8"/>
        <v>10384</v>
      </c>
      <c r="J37" s="547">
        <f t="shared" si="3"/>
        <v>29812</v>
      </c>
      <c r="K37" s="1000">
        <f t="shared" si="4"/>
        <v>100</v>
      </c>
      <c r="L37" s="1007"/>
      <c r="M37" s="547">
        <f>SUM(M27:M36)</f>
        <v>12778</v>
      </c>
      <c r="N37" s="547">
        <f t="shared" ref="N37:O37" si="9">SUM(N27:N36)</f>
        <v>19428</v>
      </c>
      <c r="O37" s="547">
        <f t="shared" si="9"/>
        <v>29812</v>
      </c>
    </row>
    <row r="38" spans="1:15" x14ac:dyDescent="0.2">
      <c r="A38" s="706" t="s">
        <v>839</v>
      </c>
      <c r="B38" s="1516">
        <v>601</v>
      </c>
      <c r="C38" s="554"/>
      <c r="D38" s="934">
        <v>0</v>
      </c>
      <c r="E38" s="1517">
        <v>0</v>
      </c>
      <c r="F38" s="529"/>
      <c r="G38" s="1505">
        <f t="shared" si="5"/>
        <v>0</v>
      </c>
      <c r="H38" s="1505">
        <f t="shared" si="6"/>
        <v>0</v>
      </c>
      <c r="I38" s="1505">
        <f t="shared" si="6"/>
        <v>0</v>
      </c>
      <c r="J38" s="562">
        <f t="shared" si="3"/>
        <v>0</v>
      </c>
      <c r="K38" s="983" t="str">
        <f>IF(E38=0,"x",(J38/E38)*100)</f>
        <v>x</v>
      </c>
      <c r="L38" s="1007"/>
      <c r="M38" s="554">
        <v>0</v>
      </c>
      <c r="N38" s="996">
        <v>0</v>
      </c>
      <c r="O38" s="1520"/>
    </row>
    <row r="39" spans="1:15" x14ac:dyDescent="0.2">
      <c r="A39" s="707" t="s">
        <v>840</v>
      </c>
      <c r="B39" s="1501">
        <v>602</v>
      </c>
      <c r="C39" s="539">
        <v>1962</v>
      </c>
      <c r="D39" s="921">
        <v>2076</v>
      </c>
      <c r="E39" s="1521">
        <v>2007</v>
      </c>
      <c r="F39" s="537">
        <v>609</v>
      </c>
      <c r="G39" s="1505">
        <f t="shared" si="5"/>
        <v>606</v>
      </c>
      <c r="H39" s="1505">
        <f t="shared" si="6"/>
        <v>196</v>
      </c>
      <c r="I39" s="1505">
        <f t="shared" si="6"/>
        <v>596</v>
      </c>
      <c r="J39" s="564">
        <f t="shared" si="3"/>
        <v>2007</v>
      </c>
      <c r="K39" s="987">
        <f t="shared" si="4"/>
        <v>100</v>
      </c>
      <c r="L39" s="1007"/>
      <c r="M39" s="539">
        <v>1215</v>
      </c>
      <c r="N39" s="526">
        <v>1411</v>
      </c>
      <c r="O39" s="1522">
        <v>2007</v>
      </c>
    </row>
    <row r="40" spans="1:15" x14ac:dyDescent="0.2">
      <c r="A40" s="707" t="s">
        <v>841</v>
      </c>
      <c r="B40" s="1501">
        <v>604</v>
      </c>
      <c r="C40" s="539"/>
      <c r="D40" s="921">
        <v>0</v>
      </c>
      <c r="E40" s="1521">
        <v>0</v>
      </c>
      <c r="F40" s="537"/>
      <c r="G40" s="1505">
        <f t="shared" si="5"/>
        <v>0</v>
      </c>
      <c r="H40" s="1505">
        <f t="shared" si="6"/>
        <v>0</v>
      </c>
      <c r="I40" s="1505">
        <f t="shared" si="6"/>
        <v>0</v>
      </c>
      <c r="J40" s="564">
        <f t="shared" si="3"/>
        <v>0</v>
      </c>
      <c r="K40" s="987" t="str">
        <f>IF(E40=0,"x",(J40/E40)*100)</f>
        <v>x</v>
      </c>
      <c r="L40" s="1007"/>
      <c r="M40" s="539">
        <v>0</v>
      </c>
      <c r="N40" s="526">
        <v>0</v>
      </c>
      <c r="O40" s="1522"/>
    </row>
    <row r="41" spans="1:15" x14ac:dyDescent="0.2">
      <c r="A41" s="707" t="s">
        <v>842</v>
      </c>
      <c r="B41" s="1501" t="s">
        <v>843</v>
      </c>
      <c r="C41" s="539">
        <v>26193</v>
      </c>
      <c r="D41" s="921">
        <v>26706</v>
      </c>
      <c r="E41" s="1521">
        <v>27881</v>
      </c>
      <c r="F41" s="537">
        <v>5551</v>
      </c>
      <c r="G41" s="1505">
        <f t="shared" si="5"/>
        <v>6650</v>
      </c>
      <c r="H41" s="1505">
        <f t="shared" si="6"/>
        <v>6420</v>
      </c>
      <c r="I41" s="1505">
        <f t="shared" si="6"/>
        <v>9260</v>
      </c>
      <c r="J41" s="564">
        <f t="shared" si="3"/>
        <v>27881</v>
      </c>
      <c r="K41" s="987">
        <f t="shared" si="4"/>
        <v>100</v>
      </c>
      <c r="L41" s="1007"/>
      <c r="M41" s="539">
        <v>12201</v>
      </c>
      <c r="N41" s="526">
        <v>18621</v>
      </c>
      <c r="O41" s="1522">
        <v>27881</v>
      </c>
    </row>
    <row r="42" spans="1:15" ht="13.5" thickBot="1" x14ac:dyDescent="0.25">
      <c r="A42" s="580" t="s">
        <v>844</v>
      </c>
      <c r="B42" s="1523" t="s">
        <v>845</v>
      </c>
      <c r="C42" s="560">
        <v>48</v>
      </c>
      <c r="D42" s="939">
        <v>44</v>
      </c>
      <c r="E42" s="1524">
        <v>279</v>
      </c>
      <c r="F42" s="999">
        <v>17</v>
      </c>
      <c r="G42" s="1513">
        <f t="shared" si="5"/>
        <v>23</v>
      </c>
      <c r="H42" s="1513">
        <f t="shared" si="6"/>
        <v>3</v>
      </c>
      <c r="I42" s="1513">
        <f t="shared" si="6"/>
        <v>236</v>
      </c>
      <c r="J42" s="566">
        <f t="shared" si="3"/>
        <v>279</v>
      </c>
      <c r="K42" s="1001">
        <f t="shared" si="4"/>
        <v>100</v>
      </c>
      <c r="L42" s="1007"/>
      <c r="M42" s="560">
        <v>40</v>
      </c>
      <c r="N42" s="555">
        <v>43</v>
      </c>
      <c r="O42" s="1525">
        <v>279</v>
      </c>
    </row>
    <row r="43" spans="1:15" ht="13.5" thickBot="1" x14ac:dyDescent="0.25">
      <c r="A43" s="576" t="s">
        <v>846</v>
      </c>
      <c r="B43" s="577" t="s">
        <v>805</v>
      </c>
      <c r="C43" s="1002">
        <f>SUM(C38:C42)</f>
        <v>28203</v>
      </c>
      <c r="D43" s="1087">
        <f>SUM(D38:D42)</f>
        <v>28826</v>
      </c>
      <c r="E43" s="1526">
        <f t="shared" ref="E43:I43" si="10">SUM(E38:E42)</f>
        <v>30167</v>
      </c>
      <c r="F43" s="547">
        <f t="shared" si="10"/>
        <v>6177</v>
      </c>
      <c r="G43" s="578">
        <f t="shared" si="10"/>
        <v>7279</v>
      </c>
      <c r="H43" s="547">
        <f t="shared" si="10"/>
        <v>6619</v>
      </c>
      <c r="I43" s="579">
        <f t="shared" si="10"/>
        <v>10092</v>
      </c>
      <c r="J43" s="547">
        <f t="shared" si="3"/>
        <v>30167</v>
      </c>
      <c r="K43" s="1000">
        <f t="shared" si="4"/>
        <v>100</v>
      </c>
      <c r="L43" s="1007"/>
      <c r="M43" s="547">
        <f>SUM(M38:M42)</f>
        <v>13456</v>
      </c>
      <c r="N43" s="550">
        <f>SUM(N38:N42)</f>
        <v>20075</v>
      </c>
      <c r="O43" s="547">
        <f>SUM(O38:O42)</f>
        <v>30167</v>
      </c>
    </row>
    <row r="44" spans="1:15" s="1538" customFormat="1" ht="5.25" customHeight="1" thickBot="1" x14ac:dyDescent="0.25">
      <c r="A44" s="1528"/>
      <c r="B44" s="1529"/>
      <c r="C44" s="1530"/>
      <c r="D44" s="1531"/>
      <c r="E44" s="1531"/>
      <c r="F44" s="1532"/>
      <c r="G44" s="1533"/>
      <c r="H44" s="1534"/>
      <c r="I44" s="1533"/>
      <c r="J44" s="1535"/>
      <c r="K44" s="1536"/>
      <c r="L44" s="1537"/>
      <c r="M44" s="1532"/>
      <c r="N44" s="1530"/>
      <c r="O44" s="1530"/>
    </row>
    <row r="45" spans="1:15" ht="13.5" thickBot="1" x14ac:dyDescent="0.25">
      <c r="A45" s="589" t="s">
        <v>847</v>
      </c>
      <c r="B45" s="577" t="s">
        <v>805</v>
      </c>
      <c r="C45" s="1002">
        <f>C43-C41</f>
        <v>2010</v>
      </c>
      <c r="D45" s="549">
        <f t="shared" ref="D45:I45" si="11">D43-D41</f>
        <v>2120</v>
      </c>
      <c r="E45" s="549">
        <f t="shared" si="11"/>
        <v>2286</v>
      </c>
      <c r="F45" s="1002">
        <f t="shared" si="11"/>
        <v>626</v>
      </c>
      <c r="G45" s="590">
        <f t="shared" si="11"/>
        <v>629</v>
      </c>
      <c r="H45" s="547">
        <f t="shared" si="11"/>
        <v>199</v>
      </c>
      <c r="I45" s="550">
        <f t="shared" si="11"/>
        <v>832</v>
      </c>
      <c r="J45" s="1003">
        <f t="shared" si="3"/>
        <v>2286</v>
      </c>
      <c r="K45" s="983">
        <f t="shared" si="4"/>
        <v>100</v>
      </c>
      <c r="L45" s="1007"/>
      <c r="M45" s="547">
        <f>M43-M41</f>
        <v>1255</v>
      </c>
      <c r="N45" s="550">
        <f>N43-N41</f>
        <v>1454</v>
      </c>
      <c r="O45" s="547">
        <f>O43-O41</f>
        <v>2286</v>
      </c>
    </row>
    <row r="46" spans="1:15" ht="13.5" thickBot="1" x14ac:dyDescent="0.25">
      <c r="A46" s="576" t="s">
        <v>848</v>
      </c>
      <c r="B46" s="577" t="s">
        <v>805</v>
      </c>
      <c r="C46" s="1002">
        <f>C43-C37</f>
        <v>345</v>
      </c>
      <c r="D46" s="549">
        <f t="shared" ref="D46:I46" si="12">D43-D37</f>
        <v>17</v>
      </c>
      <c r="E46" s="549">
        <f t="shared" si="12"/>
        <v>355</v>
      </c>
      <c r="F46" s="1002">
        <f t="shared" si="12"/>
        <v>301</v>
      </c>
      <c r="G46" s="590">
        <f t="shared" si="12"/>
        <v>377</v>
      </c>
      <c r="H46" s="1004">
        <f t="shared" si="12"/>
        <v>-31</v>
      </c>
      <c r="I46" s="550">
        <f t="shared" si="12"/>
        <v>-292</v>
      </c>
      <c r="J46" s="1003">
        <f t="shared" si="3"/>
        <v>355</v>
      </c>
      <c r="K46" s="983">
        <f>IF(E46=0,"x",(J46/E46)*100)</f>
        <v>100</v>
      </c>
      <c r="L46" s="1007"/>
      <c r="M46" s="547">
        <f>M43-M37</f>
        <v>678</v>
      </c>
      <c r="N46" s="550">
        <f>N43-N37</f>
        <v>647</v>
      </c>
      <c r="O46" s="547">
        <f>O43-O37</f>
        <v>355</v>
      </c>
    </row>
    <row r="47" spans="1:15" ht="13.5" thickBot="1" x14ac:dyDescent="0.25">
      <c r="A47" s="591" t="s">
        <v>849</v>
      </c>
      <c r="B47" s="592" t="s">
        <v>805</v>
      </c>
      <c r="C47" s="1002">
        <f>C46-C41</f>
        <v>-25848</v>
      </c>
      <c r="D47" s="549">
        <f t="shared" ref="D47:I47" si="13">D46-D41</f>
        <v>-26689</v>
      </c>
      <c r="E47" s="549">
        <f t="shared" si="13"/>
        <v>-27526</v>
      </c>
      <c r="F47" s="1002">
        <f t="shared" si="13"/>
        <v>-5250</v>
      </c>
      <c r="G47" s="590">
        <f t="shared" si="13"/>
        <v>-6273</v>
      </c>
      <c r="H47" s="547">
        <f t="shared" si="13"/>
        <v>-6451</v>
      </c>
      <c r="I47" s="550">
        <f t="shared" si="13"/>
        <v>-9552</v>
      </c>
      <c r="J47" s="549">
        <f t="shared" si="3"/>
        <v>-27526</v>
      </c>
      <c r="K47" s="1000">
        <f t="shared" si="4"/>
        <v>100</v>
      </c>
      <c r="L47" s="1007"/>
      <c r="M47" s="547">
        <f>M46-M41</f>
        <v>-11523</v>
      </c>
      <c r="N47" s="550">
        <f>N46-N41</f>
        <v>-17974</v>
      </c>
      <c r="O47" s="547">
        <f>O46-O41</f>
        <v>-27526</v>
      </c>
    </row>
    <row r="49" spans="1:10" ht="14.25" x14ac:dyDescent="0.2">
      <c r="A49" s="1539" t="s">
        <v>850</v>
      </c>
    </row>
    <row r="50" spans="1:10" ht="14.25" x14ac:dyDescent="0.2">
      <c r="A50" s="1539" t="s">
        <v>851</v>
      </c>
    </row>
    <row r="51" spans="1:10" ht="14.25" x14ac:dyDescent="0.2">
      <c r="A51" s="731" t="s">
        <v>852</v>
      </c>
    </row>
    <row r="52" spans="1:10" s="353" customFormat="1" ht="14.25" x14ac:dyDescent="0.2">
      <c r="A52" s="731" t="s">
        <v>853</v>
      </c>
      <c r="B52" s="595"/>
      <c r="E52" s="596"/>
      <c r="F52" s="596"/>
      <c r="G52" s="596"/>
      <c r="H52" s="596"/>
      <c r="I52" s="596"/>
      <c r="J52" s="596"/>
    </row>
    <row r="54" spans="1:10" x14ac:dyDescent="0.2">
      <c r="A54" s="1006" t="s">
        <v>861</v>
      </c>
    </row>
    <row r="55" spans="1:10" s="1542" customFormat="1" x14ac:dyDescent="0.2">
      <c r="A55" s="1540" t="s">
        <v>926</v>
      </c>
      <c r="B55" s="1541"/>
      <c r="E55" s="1543"/>
      <c r="F55" s="1543"/>
      <c r="G55" s="1543"/>
      <c r="H55" s="1543"/>
      <c r="I55" s="1543"/>
      <c r="J55" s="1543"/>
    </row>
    <row r="57" spans="1:10" x14ac:dyDescent="0.2">
      <c r="A57" s="1006" t="s">
        <v>927</v>
      </c>
    </row>
    <row r="59" spans="1:10" x14ac:dyDescent="0.2">
      <c r="A59" s="1006" t="s">
        <v>928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opLeftCell="A7" zoomScale="76" zoomScaleNormal="76" zoomScaleSheetLayoutView="100" workbookViewId="0">
      <pane xSplit="5" topLeftCell="F1" activePane="topRight" state="frozen"/>
      <selection pane="topRight" activeCell="K201" sqref="K198:L201"/>
    </sheetView>
  </sheetViews>
  <sheetFormatPr defaultColWidth="9.140625" defaultRowHeight="12.75" x14ac:dyDescent="0.2"/>
  <cols>
    <col min="1" max="1" width="7.28515625" style="63" customWidth="1"/>
    <col min="2" max="2" width="10.140625" style="63" customWidth="1"/>
    <col min="3" max="3" width="67.28515625" style="63" customWidth="1"/>
    <col min="4" max="5" width="15.7109375" style="62" customWidth="1"/>
    <col min="6" max="6" width="15.7109375" style="63" customWidth="1"/>
    <col min="7" max="7" width="9.140625" style="63" customWidth="1"/>
    <col min="8" max="16384" width="9.140625" style="63"/>
  </cols>
  <sheetData>
    <row r="1" spans="1:7" ht="21" customHeight="1" x14ac:dyDescent="0.25">
      <c r="A1" s="64" t="s">
        <v>90</v>
      </c>
      <c r="B1" s="65"/>
      <c r="C1" s="66"/>
      <c r="D1" s="234"/>
      <c r="E1" s="229"/>
    </row>
    <row r="2" spans="1:7" ht="22.5" customHeight="1" x14ac:dyDescent="0.3">
      <c r="A2" s="64"/>
      <c r="B2" s="65"/>
      <c r="C2" s="105"/>
    </row>
    <row r="3" spans="1:7" s="65" customFormat="1" ht="24" customHeight="1" x14ac:dyDescent="0.3">
      <c r="A3" s="67" t="s">
        <v>297</v>
      </c>
      <c r="B3" s="67"/>
      <c r="C3" s="244" t="s">
        <v>633</v>
      </c>
      <c r="D3" s="230"/>
      <c r="E3" s="230"/>
    </row>
    <row r="4" spans="1:7" s="51" customFormat="1" ht="12.75" customHeight="1" x14ac:dyDescent="0.2">
      <c r="A4" s="68"/>
      <c r="B4" s="69"/>
      <c r="C4" s="68"/>
      <c r="D4" s="55"/>
      <c r="E4" s="55"/>
    </row>
    <row r="5" spans="1:7" s="51" customFormat="1" ht="18" customHeight="1" thickBot="1" x14ac:dyDescent="0.25">
      <c r="A5" s="68"/>
      <c r="B5" s="69"/>
      <c r="C5" s="68"/>
      <c r="D5" s="55"/>
      <c r="E5" s="55"/>
    </row>
    <row r="6" spans="1:7" s="51" customFormat="1" ht="15" customHeight="1" x14ac:dyDescent="0.25">
      <c r="A6" s="106" t="s">
        <v>14</v>
      </c>
      <c r="B6" s="107" t="s">
        <v>13</v>
      </c>
      <c r="C6" s="106" t="s">
        <v>12</v>
      </c>
      <c r="D6" s="231" t="s">
        <v>11</v>
      </c>
      <c r="E6" s="231" t="s">
        <v>11</v>
      </c>
      <c r="F6" s="20" t="s">
        <v>0</v>
      </c>
      <c r="G6" s="113" t="s">
        <v>348</v>
      </c>
    </row>
    <row r="7" spans="1:7" s="51" customFormat="1" ht="21" customHeight="1" thickBot="1" x14ac:dyDescent="0.3">
      <c r="A7" s="108"/>
      <c r="B7" s="109"/>
      <c r="C7" s="110"/>
      <c r="D7" s="232" t="s">
        <v>10</v>
      </c>
      <c r="E7" s="232" t="s">
        <v>9</v>
      </c>
      <c r="F7" s="218" t="s">
        <v>632</v>
      </c>
      <c r="G7" s="114" t="s">
        <v>349</v>
      </c>
    </row>
    <row r="8" spans="1:7" s="51" customFormat="1" ht="18" customHeight="1" thickTop="1" x14ac:dyDescent="0.25">
      <c r="A8" s="243">
        <v>10</v>
      </c>
      <c r="B8" s="243"/>
      <c r="C8" s="93" t="s">
        <v>345</v>
      </c>
      <c r="D8" s="83"/>
      <c r="E8" s="193"/>
      <c r="F8" s="131"/>
      <c r="G8" s="129"/>
    </row>
    <row r="9" spans="1:7" s="51" customFormat="1" ht="13.35" customHeight="1" x14ac:dyDescent="0.25">
      <c r="A9" s="57"/>
      <c r="B9" s="57"/>
      <c r="C9" s="92"/>
      <c r="D9" s="52"/>
      <c r="E9" s="194"/>
      <c r="F9" s="279"/>
      <c r="G9" s="74"/>
    </row>
    <row r="10" spans="1:7" s="51" customFormat="1" ht="15" hidden="1" customHeight="1" x14ac:dyDescent="0.2">
      <c r="A10" s="59"/>
      <c r="B10" s="235">
        <v>2143</v>
      </c>
      <c r="C10" s="59" t="s">
        <v>91</v>
      </c>
      <c r="D10" s="53"/>
      <c r="E10" s="182"/>
      <c r="F10" s="112"/>
      <c r="G10" s="111" t="e">
        <f>(F10/E10)*100</f>
        <v>#DIV/0!</v>
      </c>
    </row>
    <row r="11" spans="1:7" s="51" customFormat="1" ht="15" hidden="1" customHeight="1" x14ac:dyDescent="0.2">
      <c r="A11" s="74"/>
      <c r="B11" s="130"/>
      <c r="C11" s="73"/>
      <c r="D11" s="53"/>
      <c r="E11" s="182"/>
      <c r="F11" s="273"/>
      <c r="G11" s="272"/>
    </row>
    <row r="12" spans="1:7" s="51" customFormat="1" ht="15" customHeight="1" x14ac:dyDescent="0.2">
      <c r="A12" s="74"/>
      <c r="B12" s="130">
        <v>2212</v>
      </c>
      <c r="C12" s="73" t="s">
        <v>92</v>
      </c>
      <c r="D12" s="53">
        <v>10829</v>
      </c>
      <c r="E12" s="182">
        <v>11224.5</v>
      </c>
      <c r="F12" s="112">
        <v>10161.299999999999</v>
      </c>
      <c r="G12" s="111">
        <f t="shared" ref="G12:G30" si="0">(F12/E12)*100</f>
        <v>90.527863156488024</v>
      </c>
    </row>
    <row r="13" spans="1:7" s="51" customFormat="1" ht="15" customHeight="1" x14ac:dyDescent="0.2">
      <c r="A13" s="59"/>
      <c r="B13" s="31">
        <v>2219</v>
      </c>
      <c r="C13" s="72" t="s">
        <v>93</v>
      </c>
      <c r="D13" s="53">
        <v>4270</v>
      </c>
      <c r="E13" s="182">
        <v>3848.6</v>
      </c>
      <c r="F13" s="112">
        <v>3604.9</v>
      </c>
      <c r="G13" s="111">
        <f t="shared" si="0"/>
        <v>93.667827261861461</v>
      </c>
    </row>
    <row r="14" spans="1:7" s="51" customFormat="1" ht="15" customHeight="1" x14ac:dyDescent="0.2">
      <c r="A14" s="59"/>
      <c r="B14" s="235">
        <v>2221</v>
      </c>
      <c r="C14" s="59" t="s">
        <v>94</v>
      </c>
      <c r="D14" s="53">
        <v>210</v>
      </c>
      <c r="E14" s="182">
        <v>60</v>
      </c>
      <c r="F14" s="112">
        <v>60</v>
      </c>
      <c r="G14" s="111">
        <f t="shared" si="0"/>
        <v>100</v>
      </c>
    </row>
    <row r="15" spans="1:7" s="51" customFormat="1" ht="15" hidden="1" customHeight="1" x14ac:dyDescent="0.2">
      <c r="A15" s="59"/>
      <c r="B15" s="235">
        <v>3113</v>
      </c>
      <c r="C15" s="59" t="s">
        <v>100</v>
      </c>
      <c r="D15" s="53"/>
      <c r="E15" s="182"/>
      <c r="F15" s="112"/>
      <c r="G15" s="111" t="e">
        <f t="shared" si="0"/>
        <v>#DIV/0!</v>
      </c>
    </row>
    <row r="16" spans="1:7" s="51" customFormat="1" ht="15" hidden="1" customHeight="1" x14ac:dyDescent="0.2">
      <c r="A16" s="59"/>
      <c r="B16" s="31">
        <v>3326</v>
      </c>
      <c r="C16" s="73" t="s">
        <v>397</v>
      </c>
      <c r="D16" s="53"/>
      <c r="E16" s="182"/>
      <c r="F16" s="112"/>
      <c r="G16" s="111" t="e">
        <f t="shared" si="0"/>
        <v>#DIV/0!</v>
      </c>
    </row>
    <row r="17" spans="1:7" s="51" customFormat="1" ht="15" customHeight="1" x14ac:dyDescent="0.2">
      <c r="A17" s="59"/>
      <c r="B17" s="31">
        <v>2271</v>
      </c>
      <c r="C17" s="73" t="s">
        <v>557</v>
      </c>
      <c r="D17" s="53">
        <v>2100</v>
      </c>
      <c r="E17" s="182">
        <v>100</v>
      </c>
      <c r="F17" s="112">
        <v>26.8</v>
      </c>
      <c r="G17" s="111">
        <f t="shared" si="0"/>
        <v>26.8</v>
      </c>
    </row>
    <row r="18" spans="1:7" s="51" customFormat="1" ht="15" customHeight="1" x14ac:dyDescent="0.2">
      <c r="A18" s="59"/>
      <c r="B18" s="31">
        <v>3421</v>
      </c>
      <c r="C18" s="73" t="s">
        <v>107</v>
      </c>
      <c r="D18" s="53">
        <v>897</v>
      </c>
      <c r="E18" s="182">
        <v>137.9</v>
      </c>
      <c r="F18" s="112">
        <v>117.1</v>
      </c>
      <c r="G18" s="111">
        <f t="shared" si="0"/>
        <v>84.916606236403183</v>
      </c>
    </row>
    <row r="19" spans="1:7" s="51" customFormat="1" ht="15.75" customHeight="1" x14ac:dyDescent="0.2">
      <c r="A19" s="59"/>
      <c r="B19" s="31">
        <v>3631</v>
      </c>
      <c r="C19" s="73" t="s">
        <v>110</v>
      </c>
      <c r="D19" s="53">
        <v>10970</v>
      </c>
      <c r="E19" s="182">
        <v>24716.5</v>
      </c>
      <c r="F19" s="112">
        <v>22323.1</v>
      </c>
      <c r="G19" s="111">
        <f t="shared" si="0"/>
        <v>90.316590132097986</v>
      </c>
    </row>
    <row r="20" spans="1:7" s="51" customFormat="1" ht="15.75" customHeight="1" x14ac:dyDescent="0.2">
      <c r="A20" s="59"/>
      <c r="B20" s="31">
        <v>3632</v>
      </c>
      <c r="C20" s="73" t="s">
        <v>111</v>
      </c>
      <c r="D20" s="53">
        <v>0</v>
      </c>
      <c r="E20" s="182">
        <v>30</v>
      </c>
      <c r="F20" s="112">
        <v>20.7</v>
      </c>
      <c r="G20" s="111">
        <f t="shared" si="0"/>
        <v>69</v>
      </c>
    </row>
    <row r="21" spans="1:7" s="51" customFormat="1" ht="15" customHeight="1" x14ac:dyDescent="0.2">
      <c r="A21" s="59"/>
      <c r="B21" s="235">
        <v>3639</v>
      </c>
      <c r="C21" s="59" t="s">
        <v>388</v>
      </c>
      <c r="D21" s="53">
        <v>7123</v>
      </c>
      <c r="E21" s="182">
        <v>10042.200000000001</v>
      </c>
      <c r="F21" s="112">
        <v>8945.4</v>
      </c>
      <c r="G21" s="111">
        <f t="shared" si="0"/>
        <v>89.078090458266104</v>
      </c>
    </row>
    <row r="22" spans="1:7" s="51" customFormat="1" ht="15" customHeight="1" x14ac:dyDescent="0.2">
      <c r="A22" s="59"/>
      <c r="B22" s="31">
        <v>3722</v>
      </c>
      <c r="C22" s="73" t="s">
        <v>115</v>
      </c>
      <c r="D22" s="53">
        <v>40685</v>
      </c>
      <c r="E22" s="182">
        <v>38954.800000000003</v>
      </c>
      <c r="F22" s="112">
        <v>37778.400000000001</v>
      </c>
      <c r="G22" s="111">
        <f t="shared" si="0"/>
        <v>96.98008974503783</v>
      </c>
    </row>
    <row r="23" spans="1:7" s="51" customFormat="1" ht="17.100000000000001" customHeight="1" x14ac:dyDescent="0.2">
      <c r="A23" s="59"/>
      <c r="B23" s="31">
        <v>3725</v>
      </c>
      <c r="C23" s="72" t="s">
        <v>585</v>
      </c>
      <c r="D23" s="53">
        <v>0</v>
      </c>
      <c r="E23" s="182">
        <v>0.1</v>
      </c>
      <c r="F23" s="273">
        <v>0</v>
      </c>
      <c r="G23" s="272">
        <f t="shared" si="0"/>
        <v>0</v>
      </c>
    </row>
    <row r="24" spans="1:7" s="51" customFormat="1" ht="17.100000000000001" hidden="1" customHeight="1" x14ac:dyDescent="0.2">
      <c r="A24" s="59"/>
      <c r="B24" s="31">
        <v>3726</v>
      </c>
      <c r="C24" s="72" t="s">
        <v>116</v>
      </c>
      <c r="D24" s="53"/>
      <c r="E24" s="182"/>
      <c r="F24" s="112"/>
      <c r="G24" s="111" t="e">
        <f t="shared" si="0"/>
        <v>#DIV/0!</v>
      </c>
    </row>
    <row r="25" spans="1:7" s="51" customFormat="1" ht="16.350000000000001" customHeight="1" x14ac:dyDescent="0.2">
      <c r="A25" s="59"/>
      <c r="B25" s="85">
        <v>3745</v>
      </c>
      <c r="C25" s="76" t="s">
        <v>119</v>
      </c>
      <c r="D25" s="53">
        <v>17970</v>
      </c>
      <c r="E25" s="182">
        <v>18635</v>
      </c>
      <c r="F25" s="112">
        <v>18280.900000000001</v>
      </c>
      <c r="G25" s="111">
        <f t="shared" si="0"/>
        <v>98.099812181379136</v>
      </c>
    </row>
    <row r="26" spans="1:7" s="51" customFormat="1" ht="15" customHeight="1" x14ac:dyDescent="0.2">
      <c r="A26" s="59"/>
      <c r="B26" s="31">
        <v>4349</v>
      </c>
      <c r="C26" s="59" t="s">
        <v>650</v>
      </c>
      <c r="D26" s="53">
        <v>0</v>
      </c>
      <c r="E26" s="182">
        <v>3306.7</v>
      </c>
      <c r="F26" s="112">
        <v>2346.9</v>
      </c>
      <c r="G26" s="111">
        <f t="shared" si="0"/>
        <v>70.97408292255119</v>
      </c>
    </row>
    <row r="27" spans="1:7" s="51" customFormat="1" ht="14.1" hidden="1" customHeight="1" x14ac:dyDescent="0.2">
      <c r="A27" s="59"/>
      <c r="B27" s="31">
        <v>5269</v>
      </c>
      <c r="C27" s="59" t="s">
        <v>528</v>
      </c>
      <c r="D27" s="53"/>
      <c r="E27" s="182"/>
      <c r="F27" s="112"/>
      <c r="G27" s="111" t="e">
        <f t="shared" si="0"/>
        <v>#DIV/0!</v>
      </c>
    </row>
    <row r="28" spans="1:7" s="51" customFormat="1" ht="17.100000000000001" customHeight="1" thickBot="1" x14ac:dyDescent="0.25">
      <c r="A28" s="74"/>
      <c r="B28" s="31">
        <v>6171</v>
      </c>
      <c r="C28" s="59" t="s">
        <v>136</v>
      </c>
      <c r="D28" s="53">
        <v>22546</v>
      </c>
      <c r="E28" s="182">
        <v>24485.599999999999</v>
      </c>
      <c r="F28" s="273">
        <v>23938.9</v>
      </c>
      <c r="G28" s="272">
        <f t="shared" si="0"/>
        <v>97.767259123729872</v>
      </c>
    </row>
    <row r="29" spans="1:7" s="51" customFormat="1" ht="18.600000000000001" hidden="1" customHeight="1" thickBot="1" x14ac:dyDescent="0.25">
      <c r="A29" s="135"/>
      <c r="B29" s="274">
        <v>6221</v>
      </c>
      <c r="C29" s="275" t="s">
        <v>616</v>
      </c>
      <c r="D29" s="53"/>
      <c r="E29" s="182"/>
      <c r="F29" s="273"/>
      <c r="G29" s="119" t="e">
        <f t="shared" si="0"/>
        <v>#DIV/0!</v>
      </c>
    </row>
    <row r="30" spans="1:7" s="51" customFormat="1" ht="22.5" customHeight="1" thickTop="1" thickBot="1" x14ac:dyDescent="0.3">
      <c r="A30" s="79"/>
      <c r="B30" s="80"/>
      <c r="C30" s="89" t="s">
        <v>340</v>
      </c>
      <c r="D30" s="87">
        <f>SUM(D8:D29)</f>
        <v>117600</v>
      </c>
      <c r="E30" s="185">
        <f>SUM(E8:E29)</f>
        <v>135541.9</v>
      </c>
      <c r="F30" s="204">
        <f t="shared" ref="F30" si="1">SUM(F8:F29)</f>
        <v>127604.4</v>
      </c>
      <c r="G30" s="117">
        <f t="shared" si="0"/>
        <v>94.143877280752292</v>
      </c>
    </row>
    <row r="31" spans="1:7" s="51" customFormat="1" ht="12.75" customHeight="1" x14ac:dyDescent="0.2">
      <c r="A31" s="68"/>
      <c r="B31" s="69"/>
      <c r="C31" s="68"/>
      <c r="D31" s="55"/>
      <c r="E31" s="55"/>
    </row>
    <row r="32" spans="1:7" s="51" customFormat="1" ht="12.75" customHeight="1" thickBot="1" x14ac:dyDescent="0.25">
      <c r="A32" s="68"/>
      <c r="B32" s="69"/>
      <c r="C32" s="68"/>
      <c r="D32" s="55"/>
      <c r="E32" s="55"/>
    </row>
    <row r="33" spans="1:7" s="51" customFormat="1" ht="15.75" x14ac:dyDescent="0.25">
      <c r="A33" s="106" t="s">
        <v>14</v>
      </c>
      <c r="B33" s="107" t="s">
        <v>13</v>
      </c>
      <c r="C33" s="106" t="s">
        <v>12</v>
      </c>
      <c r="D33" s="231" t="s">
        <v>11</v>
      </c>
      <c r="E33" s="231" t="s">
        <v>11</v>
      </c>
      <c r="F33" s="20" t="s">
        <v>0</v>
      </c>
      <c r="G33" s="113" t="s">
        <v>348</v>
      </c>
    </row>
    <row r="34" spans="1:7" s="51" customFormat="1" ht="15.75" customHeight="1" thickBot="1" x14ac:dyDescent="0.3">
      <c r="A34" s="108"/>
      <c r="B34" s="109"/>
      <c r="C34" s="110"/>
      <c r="D34" s="232" t="s">
        <v>10</v>
      </c>
      <c r="E34" s="232" t="s">
        <v>9</v>
      </c>
      <c r="F34" s="218" t="s">
        <v>632</v>
      </c>
      <c r="G34" s="114" t="s">
        <v>349</v>
      </c>
    </row>
    <row r="35" spans="1:7" s="51" customFormat="1" ht="16.5" customHeight="1" thickTop="1" x14ac:dyDescent="0.25">
      <c r="A35" s="57">
        <v>20</v>
      </c>
      <c r="B35" s="57"/>
      <c r="C35" s="86" t="s">
        <v>431</v>
      </c>
      <c r="D35" s="52"/>
      <c r="E35" s="194"/>
      <c r="F35" s="131"/>
      <c r="G35" s="129"/>
    </row>
    <row r="36" spans="1:7" s="51" customFormat="1" ht="16.5" customHeight="1" x14ac:dyDescent="0.2">
      <c r="A36" s="56"/>
      <c r="B36" s="56"/>
      <c r="C36" s="58"/>
      <c r="D36" s="53"/>
      <c r="E36" s="182"/>
      <c r="F36" s="132"/>
      <c r="G36" s="59"/>
    </row>
    <row r="37" spans="1:7" s="51" customFormat="1" ht="15" hidden="1" customHeight="1" x14ac:dyDescent="0.2">
      <c r="A37" s="59"/>
      <c r="B37" s="71">
        <v>3541</v>
      </c>
      <c r="C37" s="59" t="s">
        <v>150</v>
      </c>
      <c r="D37" s="53"/>
      <c r="E37" s="182"/>
      <c r="F37" s="112"/>
      <c r="G37" s="119" t="e">
        <f t="shared" ref="G37:G67" si="2">(F37/E37)*100</f>
        <v>#DIV/0!</v>
      </c>
    </row>
    <row r="38" spans="1:7" s="51" customFormat="1" ht="15" customHeight="1" x14ac:dyDescent="0.2">
      <c r="A38" s="59"/>
      <c r="B38" s="71">
        <v>3599</v>
      </c>
      <c r="C38" s="59" t="s">
        <v>151</v>
      </c>
      <c r="D38" s="53">
        <v>5</v>
      </c>
      <c r="E38" s="182">
        <v>5</v>
      </c>
      <c r="F38" s="112">
        <v>1.4</v>
      </c>
      <c r="G38" s="111">
        <f t="shared" si="2"/>
        <v>27.999999999999996</v>
      </c>
    </row>
    <row r="39" spans="1:7" s="51" customFormat="1" ht="15" hidden="1" customHeight="1" x14ac:dyDescent="0.2">
      <c r="A39" s="59"/>
      <c r="B39" s="71">
        <v>4193</v>
      </c>
      <c r="C39" s="59" t="s">
        <v>152</v>
      </c>
      <c r="D39" s="53"/>
      <c r="E39" s="182"/>
      <c r="F39" s="112"/>
      <c r="G39" s="111" t="e">
        <f t="shared" si="2"/>
        <v>#DIV/0!</v>
      </c>
    </row>
    <row r="40" spans="1:7" s="51" customFormat="1" ht="15" hidden="1" customHeight="1" x14ac:dyDescent="0.2">
      <c r="A40" s="59"/>
      <c r="B40" s="71">
        <v>3900</v>
      </c>
      <c r="C40" s="59" t="s">
        <v>407</v>
      </c>
      <c r="D40" s="53"/>
      <c r="E40" s="182"/>
      <c r="F40" s="112"/>
      <c r="G40" s="111" t="e">
        <f t="shared" si="2"/>
        <v>#DIV/0!</v>
      </c>
    </row>
    <row r="41" spans="1:7" s="51" customFormat="1" ht="15" x14ac:dyDescent="0.2">
      <c r="A41" s="78"/>
      <c r="B41" s="71">
        <v>4312</v>
      </c>
      <c r="C41" s="59" t="s">
        <v>256</v>
      </c>
      <c r="D41" s="53">
        <v>400</v>
      </c>
      <c r="E41" s="182">
        <v>450</v>
      </c>
      <c r="F41" s="112">
        <v>394.5</v>
      </c>
      <c r="G41" s="111">
        <f t="shared" si="2"/>
        <v>87.666666666666671</v>
      </c>
    </row>
    <row r="42" spans="1:7" s="51" customFormat="1" ht="15" x14ac:dyDescent="0.2">
      <c r="A42" s="78"/>
      <c r="B42" s="71">
        <v>4319</v>
      </c>
      <c r="C42" s="59" t="s">
        <v>314</v>
      </c>
      <c r="D42" s="53">
        <v>500</v>
      </c>
      <c r="E42" s="182">
        <v>500</v>
      </c>
      <c r="F42" s="112">
        <v>363.9</v>
      </c>
      <c r="G42" s="111">
        <f t="shared" si="2"/>
        <v>72.78</v>
      </c>
    </row>
    <row r="43" spans="1:7" s="51" customFormat="1" ht="15" x14ac:dyDescent="0.2">
      <c r="A43" s="78"/>
      <c r="B43" s="71">
        <v>4329</v>
      </c>
      <c r="C43" s="59" t="s">
        <v>153</v>
      </c>
      <c r="D43" s="53">
        <v>15</v>
      </c>
      <c r="E43" s="182">
        <v>15</v>
      </c>
      <c r="F43" s="112">
        <v>7.7</v>
      </c>
      <c r="G43" s="111">
        <f t="shared" si="2"/>
        <v>51.333333333333329</v>
      </c>
    </row>
    <row r="44" spans="1:7" s="51" customFormat="1" ht="15" hidden="1" x14ac:dyDescent="0.2">
      <c r="A44" s="59"/>
      <c r="B44" s="71">
        <v>4333</v>
      </c>
      <c r="C44" s="59" t="s">
        <v>154</v>
      </c>
      <c r="D44" s="53"/>
      <c r="E44" s="182"/>
      <c r="F44" s="112"/>
      <c r="G44" s="111" t="e">
        <f t="shared" si="2"/>
        <v>#DIV/0!</v>
      </c>
    </row>
    <row r="45" spans="1:7" s="51" customFormat="1" ht="15" x14ac:dyDescent="0.2">
      <c r="A45" s="59"/>
      <c r="B45" s="71">
        <v>4339</v>
      </c>
      <c r="C45" s="59" t="s">
        <v>155</v>
      </c>
      <c r="D45" s="53">
        <v>4240</v>
      </c>
      <c r="E45" s="182">
        <v>11769</v>
      </c>
      <c r="F45" s="112">
        <v>9074.2000000000007</v>
      </c>
      <c r="G45" s="119">
        <f t="shared" si="2"/>
        <v>77.102557566488244</v>
      </c>
    </row>
    <row r="46" spans="1:7" s="51" customFormat="1" ht="15" customHeight="1" x14ac:dyDescent="0.2">
      <c r="A46" s="59"/>
      <c r="B46" s="71">
        <v>4342</v>
      </c>
      <c r="C46" s="59" t="s">
        <v>156</v>
      </c>
      <c r="D46" s="53">
        <v>150</v>
      </c>
      <c r="E46" s="182">
        <v>1451.2</v>
      </c>
      <c r="F46" s="112">
        <v>1449</v>
      </c>
      <c r="G46" s="111">
        <f t="shared" si="2"/>
        <v>99.848401323043007</v>
      </c>
    </row>
    <row r="47" spans="1:7" s="51" customFormat="1" ht="15" customHeight="1" x14ac:dyDescent="0.2">
      <c r="A47" s="59"/>
      <c r="B47" s="71">
        <v>4343</v>
      </c>
      <c r="C47" s="59" t="s">
        <v>157</v>
      </c>
      <c r="D47" s="53">
        <v>50</v>
      </c>
      <c r="E47" s="182">
        <v>50</v>
      </c>
      <c r="F47" s="112">
        <v>0</v>
      </c>
      <c r="G47" s="111">
        <f t="shared" si="2"/>
        <v>0</v>
      </c>
    </row>
    <row r="48" spans="1:7" s="51" customFormat="1" ht="15" customHeight="1" x14ac:dyDescent="0.2">
      <c r="A48" s="59"/>
      <c r="B48" s="71">
        <v>4344</v>
      </c>
      <c r="C48" s="59" t="s">
        <v>272</v>
      </c>
      <c r="D48" s="53">
        <v>237</v>
      </c>
      <c r="E48" s="182">
        <v>507.2</v>
      </c>
      <c r="F48" s="112">
        <v>506.1</v>
      </c>
      <c r="G48" s="111">
        <f t="shared" si="2"/>
        <v>99.783123028391174</v>
      </c>
    </row>
    <row r="49" spans="1:7" s="51" customFormat="1" ht="15" customHeight="1" x14ac:dyDescent="0.2">
      <c r="A49" s="59"/>
      <c r="B49" s="71">
        <v>4349</v>
      </c>
      <c r="C49" s="59" t="s">
        <v>158</v>
      </c>
      <c r="D49" s="53">
        <v>1580</v>
      </c>
      <c r="E49" s="182">
        <v>1505.8</v>
      </c>
      <c r="F49" s="112">
        <v>805.1</v>
      </c>
      <c r="G49" s="111">
        <f t="shared" si="2"/>
        <v>53.466595829459429</v>
      </c>
    </row>
    <row r="50" spans="1:7" s="51" customFormat="1" ht="15" customHeight="1" x14ac:dyDescent="0.2">
      <c r="A50" s="78"/>
      <c r="B50" s="81">
        <v>4351</v>
      </c>
      <c r="C50" s="78" t="s">
        <v>159</v>
      </c>
      <c r="D50" s="53">
        <v>1520</v>
      </c>
      <c r="E50" s="182">
        <v>2997.1</v>
      </c>
      <c r="F50" s="112">
        <v>2978.1</v>
      </c>
      <c r="G50" s="111">
        <f t="shared" si="2"/>
        <v>99.366053852056993</v>
      </c>
    </row>
    <row r="51" spans="1:7" s="51" customFormat="1" ht="15" hidden="1" customHeight="1" x14ac:dyDescent="0.2">
      <c r="A51" s="78"/>
      <c r="B51" s="81">
        <v>4353</v>
      </c>
      <c r="C51" s="78" t="s">
        <v>309</v>
      </c>
      <c r="D51" s="53"/>
      <c r="E51" s="182"/>
      <c r="F51" s="112"/>
      <c r="G51" s="111" t="e">
        <f t="shared" si="2"/>
        <v>#DIV/0!</v>
      </c>
    </row>
    <row r="52" spans="1:7" s="51" customFormat="1" ht="15" customHeight="1" x14ac:dyDescent="0.2">
      <c r="A52" s="78"/>
      <c r="B52" s="81">
        <v>4356</v>
      </c>
      <c r="C52" s="78" t="s">
        <v>257</v>
      </c>
      <c r="D52" s="53">
        <v>176</v>
      </c>
      <c r="E52" s="182">
        <v>501.1</v>
      </c>
      <c r="F52" s="112">
        <v>500.4</v>
      </c>
      <c r="G52" s="111">
        <f t="shared" si="2"/>
        <v>99.86030732388744</v>
      </c>
    </row>
    <row r="53" spans="1:7" s="51" customFormat="1" ht="15" customHeight="1" x14ac:dyDescent="0.2">
      <c r="A53" s="78"/>
      <c r="B53" s="81">
        <v>4357</v>
      </c>
      <c r="C53" s="78" t="s">
        <v>504</v>
      </c>
      <c r="D53" s="53">
        <v>329</v>
      </c>
      <c r="E53" s="182">
        <v>716.3</v>
      </c>
      <c r="F53" s="112">
        <v>716.3</v>
      </c>
      <c r="G53" s="111">
        <f t="shared" si="2"/>
        <v>100</v>
      </c>
    </row>
    <row r="54" spans="1:7" s="51" customFormat="1" ht="15" customHeight="1" x14ac:dyDescent="0.2">
      <c r="A54" s="78"/>
      <c r="B54" s="81">
        <v>4358</v>
      </c>
      <c r="C54" s="78" t="s">
        <v>261</v>
      </c>
      <c r="D54" s="53">
        <v>159</v>
      </c>
      <c r="E54" s="182">
        <v>400.2</v>
      </c>
      <c r="F54" s="112">
        <v>400</v>
      </c>
      <c r="G54" s="111">
        <f t="shared" si="2"/>
        <v>99.950024987506254</v>
      </c>
    </row>
    <row r="55" spans="1:7" s="51" customFormat="1" ht="15" customHeight="1" x14ac:dyDescent="0.2">
      <c r="A55" s="78"/>
      <c r="B55" s="81">
        <v>4359</v>
      </c>
      <c r="C55" s="78" t="s">
        <v>260</v>
      </c>
      <c r="D55" s="53">
        <v>43</v>
      </c>
      <c r="E55" s="182">
        <v>127.1</v>
      </c>
      <c r="F55" s="112">
        <v>125.8</v>
      </c>
      <c r="G55" s="111">
        <f t="shared" si="2"/>
        <v>98.977183320220291</v>
      </c>
    </row>
    <row r="56" spans="1:7" s="51" customFormat="1" ht="15" customHeight="1" x14ac:dyDescent="0.2">
      <c r="A56" s="59"/>
      <c r="B56" s="71">
        <v>4371</v>
      </c>
      <c r="C56" s="88" t="s">
        <v>160</v>
      </c>
      <c r="D56" s="53">
        <v>394</v>
      </c>
      <c r="E56" s="182">
        <v>623.29999999999995</v>
      </c>
      <c r="F56" s="118">
        <v>622.20000000000005</v>
      </c>
      <c r="G56" s="119">
        <f t="shared" si="2"/>
        <v>99.823519974330182</v>
      </c>
    </row>
    <row r="57" spans="1:7" s="51" customFormat="1" ht="15" x14ac:dyDescent="0.2">
      <c r="A57" s="59"/>
      <c r="B57" s="71">
        <v>4372</v>
      </c>
      <c r="C57" s="59" t="s">
        <v>273</v>
      </c>
      <c r="D57" s="53">
        <v>35</v>
      </c>
      <c r="E57" s="182">
        <v>65</v>
      </c>
      <c r="F57" s="112">
        <v>46.1</v>
      </c>
      <c r="G57" s="111">
        <f t="shared" si="2"/>
        <v>70.92307692307692</v>
      </c>
    </row>
    <row r="58" spans="1:7" s="51" customFormat="1" ht="15" x14ac:dyDescent="0.2">
      <c r="A58" s="59"/>
      <c r="B58" s="71">
        <v>4374</v>
      </c>
      <c r="C58" s="59" t="s">
        <v>161</v>
      </c>
      <c r="D58" s="53">
        <v>1093</v>
      </c>
      <c r="E58" s="182">
        <v>941.7</v>
      </c>
      <c r="F58" s="112">
        <v>240.2</v>
      </c>
      <c r="G58" s="111">
        <f t="shared" si="2"/>
        <v>25.507061696931078</v>
      </c>
    </row>
    <row r="59" spans="1:7" s="51" customFormat="1" ht="15" x14ac:dyDescent="0.2">
      <c r="A59" s="59"/>
      <c r="B59" s="81">
        <v>4375</v>
      </c>
      <c r="C59" s="78" t="s">
        <v>637</v>
      </c>
      <c r="D59" s="53">
        <v>0</v>
      </c>
      <c r="E59" s="182">
        <v>22.2</v>
      </c>
      <c r="F59" s="273">
        <v>0</v>
      </c>
      <c r="G59" s="272">
        <f t="shared" si="2"/>
        <v>0</v>
      </c>
    </row>
    <row r="60" spans="1:7" s="51" customFormat="1" ht="15" x14ac:dyDescent="0.2">
      <c r="A60" s="59"/>
      <c r="B60" s="81">
        <v>4376</v>
      </c>
      <c r="C60" s="78" t="s">
        <v>394</v>
      </c>
      <c r="D60" s="53">
        <v>252</v>
      </c>
      <c r="E60" s="182">
        <v>459.1</v>
      </c>
      <c r="F60" s="112">
        <v>458</v>
      </c>
      <c r="G60" s="111">
        <f t="shared" si="2"/>
        <v>99.760400784142888</v>
      </c>
    </row>
    <row r="61" spans="1:7" s="51" customFormat="1" ht="15" hidden="1" x14ac:dyDescent="0.2">
      <c r="A61" s="59"/>
      <c r="B61" s="81">
        <v>4377</v>
      </c>
      <c r="C61" s="78" t="s">
        <v>441</v>
      </c>
      <c r="D61" s="53"/>
      <c r="E61" s="182"/>
      <c r="F61" s="112"/>
      <c r="G61" s="111" t="e">
        <f t="shared" si="2"/>
        <v>#DIV/0!</v>
      </c>
    </row>
    <row r="62" spans="1:7" s="51" customFormat="1" ht="15" x14ac:dyDescent="0.2">
      <c r="A62" s="59"/>
      <c r="B62" s="81">
        <v>4378</v>
      </c>
      <c r="C62" s="78" t="s">
        <v>274</v>
      </c>
      <c r="D62" s="53">
        <v>139</v>
      </c>
      <c r="E62" s="182">
        <v>215.2</v>
      </c>
      <c r="F62" s="112">
        <v>206.8</v>
      </c>
      <c r="G62" s="111">
        <f t="shared" si="2"/>
        <v>96.096654275092959</v>
      </c>
    </row>
    <row r="63" spans="1:7" s="51" customFormat="1" ht="15" x14ac:dyDescent="0.2">
      <c r="A63" s="78"/>
      <c r="B63" s="81">
        <v>4379</v>
      </c>
      <c r="C63" s="78" t="s">
        <v>262</v>
      </c>
      <c r="D63" s="53">
        <v>769</v>
      </c>
      <c r="E63" s="182">
        <v>1089.9000000000001</v>
      </c>
      <c r="F63" s="112">
        <v>1089.9000000000001</v>
      </c>
      <c r="G63" s="111">
        <f t="shared" si="2"/>
        <v>100</v>
      </c>
    </row>
    <row r="64" spans="1:7" s="51" customFormat="1" ht="15" x14ac:dyDescent="0.2">
      <c r="A64" s="78"/>
      <c r="B64" s="81">
        <v>4399</v>
      </c>
      <c r="C64" s="78" t="s">
        <v>162</v>
      </c>
      <c r="D64" s="53">
        <v>2504</v>
      </c>
      <c r="E64" s="182">
        <v>4311.2</v>
      </c>
      <c r="F64" s="112">
        <v>2831.7</v>
      </c>
      <c r="G64" s="111">
        <f t="shared" si="2"/>
        <v>65.682408610131745</v>
      </c>
    </row>
    <row r="65" spans="1:7" s="51" customFormat="1" ht="15.75" thickBot="1" x14ac:dyDescent="0.25">
      <c r="A65" s="78"/>
      <c r="B65" s="81">
        <v>6171</v>
      </c>
      <c r="C65" s="76" t="s">
        <v>185</v>
      </c>
      <c r="D65" s="53">
        <v>3546</v>
      </c>
      <c r="E65" s="182">
        <v>3546</v>
      </c>
      <c r="F65" s="112">
        <v>2377.1999999999998</v>
      </c>
      <c r="G65" s="111">
        <f t="shared" si="2"/>
        <v>67.038917089678506</v>
      </c>
    </row>
    <row r="66" spans="1:7" s="51" customFormat="1" ht="17.25" hidden="1" customHeight="1" thickBot="1" x14ac:dyDescent="0.25">
      <c r="A66" s="56"/>
      <c r="B66" s="56">
        <v>6402</v>
      </c>
      <c r="C66" s="72" t="s">
        <v>137</v>
      </c>
      <c r="D66" s="53"/>
      <c r="E66" s="182"/>
      <c r="F66" s="112"/>
      <c r="G66" s="111" t="e">
        <f t="shared" si="2"/>
        <v>#DIV/0!</v>
      </c>
    </row>
    <row r="67" spans="1:7" s="51" customFormat="1" ht="18.75" customHeight="1" thickTop="1" thickBot="1" x14ac:dyDescent="0.3">
      <c r="A67" s="79"/>
      <c r="B67" s="80"/>
      <c r="C67" s="89" t="s">
        <v>440</v>
      </c>
      <c r="D67" s="87">
        <f t="shared" ref="D67:F67" si="3">SUM(D37:D66)</f>
        <v>18136</v>
      </c>
      <c r="E67" s="185">
        <f t="shared" si="3"/>
        <v>32268.6</v>
      </c>
      <c r="F67" s="204">
        <f t="shared" si="3"/>
        <v>25194.600000000002</v>
      </c>
      <c r="G67" s="139">
        <f t="shared" si="2"/>
        <v>78.077759803648135</v>
      </c>
    </row>
    <row r="68" spans="1:7" s="51" customFormat="1" ht="12.75" customHeight="1" x14ac:dyDescent="0.2">
      <c r="A68" s="68"/>
      <c r="B68" s="69"/>
      <c r="C68" s="68"/>
      <c r="D68" s="55"/>
      <c r="E68" s="55"/>
    </row>
    <row r="69" spans="1:7" s="51" customFormat="1" ht="5.0999999999999996" customHeight="1" thickBot="1" x14ac:dyDescent="0.25">
      <c r="A69" s="68"/>
      <c r="B69" s="69"/>
      <c r="C69" s="68"/>
      <c r="D69" s="230"/>
      <c r="E69" s="230"/>
    </row>
    <row r="70" spans="1:7" s="51" customFormat="1" ht="15.75" x14ac:dyDescent="0.25">
      <c r="A70" s="106" t="s">
        <v>14</v>
      </c>
      <c r="B70" s="107" t="s">
        <v>13</v>
      </c>
      <c r="C70" s="106" t="s">
        <v>12</v>
      </c>
      <c r="D70" s="231" t="s">
        <v>11</v>
      </c>
      <c r="E70" s="231" t="s">
        <v>11</v>
      </c>
      <c r="F70" s="20" t="s">
        <v>0</v>
      </c>
      <c r="G70" s="113" t="s">
        <v>348</v>
      </c>
    </row>
    <row r="71" spans="1:7" s="51" customFormat="1" ht="15.75" customHeight="1" thickBot="1" x14ac:dyDescent="0.3">
      <c r="A71" s="108"/>
      <c r="B71" s="109"/>
      <c r="C71" s="110"/>
      <c r="D71" s="232" t="s">
        <v>10</v>
      </c>
      <c r="E71" s="232" t="s">
        <v>9</v>
      </c>
      <c r="F71" s="218" t="s">
        <v>632</v>
      </c>
      <c r="G71" s="114" t="s">
        <v>349</v>
      </c>
    </row>
    <row r="72" spans="1:7" s="51" customFormat="1" ht="16.5" customHeight="1" thickTop="1" x14ac:dyDescent="0.25">
      <c r="A72" s="57">
        <v>30</v>
      </c>
      <c r="B72" s="57"/>
      <c r="C72" s="86" t="s">
        <v>86</v>
      </c>
      <c r="D72" s="52"/>
      <c r="E72" s="194"/>
      <c r="F72" s="131"/>
      <c r="G72" s="129"/>
    </row>
    <row r="73" spans="1:7" s="51" customFormat="1" ht="16.5" customHeight="1" x14ac:dyDescent="0.2">
      <c r="A73" s="56"/>
      <c r="B73" s="56"/>
      <c r="C73" s="58"/>
      <c r="D73" s="53"/>
      <c r="E73" s="182"/>
      <c r="F73" s="132"/>
      <c r="G73" s="59"/>
    </row>
    <row r="74" spans="1:7" s="51" customFormat="1" ht="15" hidden="1" x14ac:dyDescent="0.2">
      <c r="A74" s="59"/>
      <c r="B74" s="56">
        <v>1014</v>
      </c>
      <c r="C74" s="59" t="s">
        <v>529</v>
      </c>
      <c r="D74" s="53"/>
      <c r="E74" s="182"/>
      <c r="F74" s="112"/>
      <c r="G74" s="111" t="e">
        <f t="shared" ref="G74:G102" si="4">(F74/E74)*100</f>
        <v>#DIV/0!</v>
      </c>
    </row>
    <row r="75" spans="1:7" s="51" customFormat="1" ht="15" hidden="1" x14ac:dyDescent="0.2">
      <c r="A75" s="59"/>
      <c r="B75" s="56">
        <v>3341</v>
      </c>
      <c r="C75" s="68" t="s">
        <v>124</v>
      </c>
      <c r="D75" s="53"/>
      <c r="E75" s="182"/>
      <c r="F75" s="112"/>
      <c r="G75" s="111" t="e">
        <f t="shared" si="4"/>
        <v>#DIV/0!</v>
      </c>
    </row>
    <row r="76" spans="1:7" s="51" customFormat="1" ht="15.75" customHeight="1" x14ac:dyDescent="0.2">
      <c r="A76" s="59"/>
      <c r="B76" s="56">
        <v>3319</v>
      </c>
      <c r="C76" s="72" t="s">
        <v>398</v>
      </c>
      <c r="D76" s="53">
        <v>0</v>
      </c>
      <c r="E76" s="182">
        <v>260</v>
      </c>
      <c r="F76" s="112">
        <v>210.8</v>
      </c>
      <c r="G76" s="111">
        <f t="shared" si="4"/>
        <v>81.07692307692308</v>
      </c>
    </row>
    <row r="77" spans="1:7" s="51" customFormat="1" ht="15.75" hidden="1" customHeight="1" x14ac:dyDescent="0.2">
      <c r="A77" s="59"/>
      <c r="B77" s="56">
        <v>3326</v>
      </c>
      <c r="C77" s="72" t="s">
        <v>397</v>
      </c>
      <c r="D77" s="53"/>
      <c r="E77" s="182"/>
      <c r="F77" s="112"/>
      <c r="G77" s="111" t="e">
        <f t="shared" si="4"/>
        <v>#DIV/0!</v>
      </c>
    </row>
    <row r="78" spans="1:7" s="51" customFormat="1" ht="15.75" customHeight="1" x14ac:dyDescent="0.2">
      <c r="A78" s="59"/>
      <c r="B78" s="56">
        <v>3349</v>
      </c>
      <c r="C78" s="72" t="s">
        <v>125</v>
      </c>
      <c r="D78" s="53">
        <v>786</v>
      </c>
      <c r="E78" s="182">
        <v>786</v>
      </c>
      <c r="F78" s="112">
        <v>746</v>
      </c>
      <c r="G78" s="111">
        <f t="shared" si="4"/>
        <v>94.910941475826974</v>
      </c>
    </row>
    <row r="79" spans="1:7" s="51" customFormat="1" ht="15.75" customHeight="1" x14ac:dyDescent="0.2">
      <c r="A79" s="59"/>
      <c r="B79" s="71">
        <v>3419</v>
      </c>
      <c r="C79" s="73" t="s">
        <v>638</v>
      </c>
      <c r="D79" s="53">
        <v>0</v>
      </c>
      <c r="E79" s="182">
        <v>10</v>
      </c>
      <c r="F79" s="273">
        <v>10</v>
      </c>
      <c r="G79" s="272">
        <f t="shared" si="4"/>
        <v>100</v>
      </c>
    </row>
    <row r="80" spans="1:7" s="51" customFormat="1" ht="15.75" customHeight="1" x14ac:dyDescent="0.2">
      <c r="A80" s="59"/>
      <c r="B80" s="71">
        <v>3699</v>
      </c>
      <c r="C80" s="73" t="s">
        <v>114</v>
      </c>
      <c r="D80" s="53">
        <v>719</v>
      </c>
      <c r="E80" s="182">
        <v>819</v>
      </c>
      <c r="F80" s="112">
        <v>571.1</v>
      </c>
      <c r="G80" s="111">
        <f t="shared" si="4"/>
        <v>69.731379731379732</v>
      </c>
    </row>
    <row r="81" spans="1:7" s="51" customFormat="1" ht="15.75" customHeight="1" x14ac:dyDescent="0.2">
      <c r="A81" s="59"/>
      <c r="B81" s="71">
        <v>3733</v>
      </c>
      <c r="C81" s="72" t="s">
        <v>117</v>
      </c>
      <c r="D81" s="53">
        <v>35</v>
      </c>
      <c r="E81" s="182">
        <v>39</v>
      </c>
      <c r="F81" s="112">
        <v>38.5</v>
      </c>
      <c r="G81" s="111">
        <f t="shared" si="4"/>
        <v>98.71794871794873</v>
      </c>
    </row>
    <row r="82" spans="1:7" s="51" customFormat="1" ht="16.5" hidden="1" customHeight="1" x14ac:dyDescent="0.2">
      <c r="A82" s="59"/>
      <c r="B82" s="56">
        <v>3745</v>
      </c>
      <c r="C82" s="72" t="s">
        <v>119</v>
      </c>
      <c r="D82" s="53"/>
      <c r="E82" s="182"/>
      <c r="F82" s="112"/>
      <c r="G82" s="111" t="e">
        <f t="shared" si="4"/>
        <v>#DIV/0!</v>
      </c>
    </row>
    <row r="83" spans="1:7" s="51" customFormat="1" ht="15.75" customHeight="1" x14ac:dyDescent="0.2">
      <c r="A83" s="59"/>
      <c r="B83" s="56">
        <v>3900</v>
      </c>
      <c r="C83" s="59" t="s">
        <v>392</v>
      </c>
      <c r="D83" s="53">
        <v>0</v>
      </c>
      <c r="E83" s="182">
        <v>15</v>
      </c>
      <c r="F83" s="112">
        <v>15</v>
      </c>
      <c r="G83" s="111">
        <f t="shared" si="4"/>
        <v>100</v>
      </c>
    </row>
    <row r="84" spans="1:7" s="51" customFormat="1" ht="15.75" hidden="1" customHeight="1" x14ac:dyDescent="0.2">
      <c r="A84" s="59"/>
      <c r="B84" s="56">
        <v>5212</v>
      </c>
      <c r="C84" s="59" t="s">
        <v>126</v>
      </c>
      <c r="D84" s="53"/>
      <c r="E84" s="182"/>
      <c r="F84" s="112"/>
      <c r="G84" s="111" t="e">
        <f t="shared" si="4"/>
        <v>#DIV/0!</v>
      </c>
    </row>
    <row r="85" spans="1:7" s="51" customFormat="1" ht="15.75" customHeight="1" x14ac:dyDescent="0.2">
      <c r="A85" s="59"/>
      <c r="B85" s="56">
        <v>5213</v>
      </c>
      <c r="C85" s="59" t="s">
        <v>393</v>
      </c>
      <c r="D85" s="53">
        <v>100</v>
      </c>
      <c r="E85" s="182">
        <v>100</v>
      </c>
      <c r="F85" s="112">
        <v>0</v>
      </c>
      <c r="G85" s="111">
        <f t="shared" si="4"/>
        <v>0</v>
      </c>
    </row>
    <row r="86" spans="1:7" s="51" customFormat="1" ht="15.75" hidden="1" customHeight="1" thickBot="1" x14ac:dyDescent="0.25">
      <c r="A86" s="59"/>
      <c r="B86" s="56">
        <v>5269</v>
      </c>
      <c r="C86" s="75" t="s">
        <v>528</v>
      </c>
      <c r="D86" s="53"/>
      <c r="E86" s="182"/>
      <c r="F86" s="112"/>
      <c r="G86" s="119" t="e">
        <f t="shared" si="4"/>
        <v>#DIV/0!</v>
      </c>
    </row>
    <row r="87" spans="1:7" s="51" customFormat="1" ht="15.75" hidden="1" customHeight="1" thickTop="1" x14ac:dyDescent="0.2">
      <c r="A87" s="59"/>
      <c r="B87" s="56">
        <v>5272</v>
      </c>
      <c r="C87" s="59" t="s">
        <v>127</v>
      </c>
      <c r="D87" s="53"/>
      <c r="E87" s="182"/>
      <c r="F87" s="112"/>
      <c r="G87" s="119" t="e">
        <f t="shared" si="4"/>
        <v>#DIV/0!</v>
      </c>
    </row>
    <row r="88" spans="1:7" s="51" customFormat="1" ht="15.75" customHeight="1" x14ac:dyDescent="0.2">
      <c r="A88" s="59"/>
      <c r="B88" s="56">
        <v>5279</v>
      </c>
      <c r="C88" s="59" t="s">
        <v>128</v>
      </c>
      <c r="D88" s="53">
        <v>250</v>
      </c>
      <c r="E88" s="182">
        <v>250</v>
      </c>
      <c r="F88" s="112">
        <v>155</v>
      </c>
      <c r="G88" s="111">
        <f t="shared" si="4"/>
        <v>62</v>
      </c>
    </row>
    <row r="89" spans="1:7" s="51" customFormat="1" ht="15.75" hidden="1" customHeight="1" x14ac:dyDescent="0.2">
      <c r="A89" s="59"/>
      <c r="B89" s="56">
        <v>5311</v>
      </c>
      <c r="C89" s="59" t="s">
        <v>281</v>
      </c>
      <c r="D89" s="53"/>
      <c r="E89" s="182"/>
      <c r="F89" s="112"/>
      <c r="G89" s="111" t="e">
        <f t="shared" si="4"/>
        <v>#DIV/0!</v>
      </c>
    </row>
    <row r="90" spans="1:7" s="51" customFormat="1" ht="15" x14ac:dyDescent="0.2">
      <c r="A90" s="59"/>
      <c r="B90" s="56">
        <v>5512</v>
      </c>
      <c r="C90" s="68" t="s">
        <v>129</v>
      </c>
      <c r="D90" s="53">
        <v>6346</v>
      </c>
      <c r="E90" s="182">
        <v>6502</v>
      </c>
      <c r="F90" s="112">
        <v>1173.9000000000001</v>
      </c>
      <c r="G90" s="111">
        <f t="shared" si="4"/>
        <v>18.054444786219626</v>
      </c>
    </row>
    <row r="91" spans="1:7" s="51" customFormat="1" ht="15.75" customHeight="1" x14ac:dyDescent="0.2">
      <c r="A91" s="59"/>
      <c r="B91" s="56">
        <v>6112</v>
      </c>
      <c r="C91" s="72" t="s">
        <v>130</v>
      </c>
      <c r="D91" s="53">
        <v>8109</v>
      </c>
      <c r="E91" s="182">
        <v>8800.5</v>
      </c>
      <c r="F91" s="112">
        <v>8742.2000000000007</v>
      </c>
      <c r="G91" s="111">
        <f t="shared" si="4"/>
        <v>99.337537639906841</v>
      </c>
    </row>
    <row r="92" spans="1:7" s="51" customFormat="1" ht="15.75" hidden="1" customHeight="1" x14ac:dyDescent="0.2">
      <c r="A92" s="59"/>
      <c r="B92" s="56">
        <v>6114</v>
      </c>
      <c r="C92" s="72" t="s">
        <v>131</v>
      </c>
      <c r="D92" s="53"/>
      <c r="E92" s="182"/>
      <c r="F92" s="112"/>
      <c r="G92" s="111" t="e">
        <f t="shared" si="4"/>
        <v>#DIV/0!</v>
      </c>
    </row>
    <row r="93" spans="1:7" s="51" customFormat="1" ht="15.75" hidden="1" customHeight="1" x14ac:dyDescent="0.2">
      <c r="A93" s="59"/>
      <c r="B93" s="56">
        <v>6115</v>
      </c>
      <c r="C93" s="72" t="s">
        <v>132</v>
      </c>
      <c r="D93" s="53"/>
      <c r="E93" s="182"/>
      <c r="F93" s="112"/>
      <c r="G93" s="111" t="e">
        <f t="shared" si="4"/>
        <v>#DIV/0!</v>
      </c>
    </row>
    <row r="94" spans="1:7" s="51" customFormat="1" ht="15.75" hidden="1" customHeight="1" x14ac:dyDescent="0.2">
      <c r="A94" s="59"/>
      <c r="B94" s="56">
        <v>6117</v>
      </c>
      <c r="C94" s="72" t="s">
        <v>133</v>
      </c>
      <c r="D94" s="53"/>
      <c r="E94" s="182"/>
      <c r="F94" s="112"/>
      <c r="G94" s="119" t="e">
        <f t="shared" si="4"/>
        <v>#DIV/0!</v>
      </c>
    </row>
    <row r="95" spans="1:7" s="51" customFormat="1" ht="15.75" customHeight="1" x14ac:dyDescent="0.2">
      <c r="A95" s="59"/>
      <c r="B95" s="56">
        <v>6118</v>
      </c>
      <c r="C95" s="72" t="s">
        <v>134</v>
      </c>
      <c r="D95" s="53">
        <v>0</v>
      </c>
      <c r="E95" s="182">
        <v>864.2</v>
      </c>
      <c r="F95" s="112">
        <v>827</v>
      </c>
      <c r="G95" s="111">
        <f t="shared" si="4"/>
        <v>95.695440870168937</v>
      </c>
    </row>
    <row r="96" spans="1:7" s="51" customFormat="1" ht="15.95" hidden="1" customHeight="1" x14ac:dyDescent="0.2">
      <c r="A96" s="59"/>
      <c r="B96" s="56">
        <v>6149</v>
      </c>
      <c r="C96" s="72" t="s">
        <v>135</v>
      </c>
      <c r="D96" s="53"/>
      <c r="E96" s="182"/>
      <c r="F96" s="112"/>
      <c r="G96" s="111" t="e">
        <f t="shared" si="4"/>
        <v>#DIV/0!</v>
      </c>
    </row>
    <row r="97" spans="1:7" s="51" customFormat="1" ht="17.25" customHeight="1" x14ac:dyDescent="0.2">
      <c r="A97" s="56"/>
      <c r="B97" s="56">
        <v>6171</v>
      </c>
      <c r="C97" s="72" t="s">
        <v>136</v>
      </c>
      <c r="D97" s="53">
        <v>73668</v>
      </c>
      <c r="E97" s="182">
        <v>82146.7</v>
      </c>
      <c r="F97" s="112">
        <v>70589.8</v>
      </c>
      <c r="G97" s="111">
        <f t="shared" si="4"/>
        <v>85.931388601124581</v>
      </c>
    </row>
    <row r="98" spans="1:7" s="51" customFormat="1" ht="15" x14ac:dyDescent="0.2">
      <c r="A98" s="59"/>
      <c r="B98" s="71">
        <v>6221</v>
      </c>
      <c r="C98" s="59" t="s">
        <v>582</v>
      </c>
      <c r="D98" s="53">
        <v>0</v>
      </c>
      <c r="E98" s="182">
        <v>9</v>
      </c>
      <c r="F98" s="112">
        <v>3.5</v>
      </c>
      <c r="G98" s="111">
        <f t="shared" si="4"/>
        <v>38.888888888888893</v>
      </c>
    </row>
    <row r="99" spans="1:7" s="51" customFormat="1" ht="15" hidden="1" x14ac:dyDescent="0.2">
      <c r="A99" s="59"/>
      <c r="B99" s="71">
        <v>6399</v>
      </c>
      <c r="C99" s="59" t="s">
        <v>534</v>
      </c>
      <c r="D99" s="53"/>
      <c r="E99" s="182"/>
      <c r="F99" s="112"/>
      <c r="G99" s="111" t="e">
        <f t="shared" si="4"/>
        <v>#DIV/0!</v>
      </c>
    </row>
    <row r="100" spans="1:7" s="51" customFormat="1" ht="17.25" customHeight="1" thickBot="1" x14ac:dyDescent="0.25">
      <c r="A100" s="56"/>
      <c r="B100" s="56">
        <v>6402</v>
      </c>
      <c r="C100" s="72" t="s">
        <v>137</v>
      </c>
      <c r="D100" s="53">
        <v>0</v>
      </c>
      <c r="E100" s="182">
        <v>241.2</v>
      </c>
      <c r="F100" s="112">
        <v>241</v>
      </c>
      <c r="G100" s="111">
        <f t="shared" si="4"/>
        <v>99.917081260364853</v>
      </c>
    </row>
    <row r="101" spans="1:7" s="51" customFormat="1" ht="15.75" hidden="1" thickBot="1" x14ac:dyDescent="0.25">
      <c r="A101" s="59"/>
      <c r="B101" s="71">
        <v>6409</v>
      </c>
      <c r="C101" s="59" t="s">
        <v>308</v>
      </c>
      <c r="D101" s="53"/>
      <c r="E101" s="182"/>
      <c r="F101" s="112"/>
      <c r="G101" s="111" t="e">
        <f t="shared" si="4"/>
        <v>#DIV/0!</v>
      </c>
    </row>
    <row r="102" spans="1:7" s="51" customFormat="1" ht="18.75" customHeight="1" thickTop="1" thickBot="1" x14ac:dyDescent="0.3">
      <c r="A102" s="79"/>
      <c r="B102" s="80"/>
      <c r="C102" s="89" t="s">
        <v>307</v>
      </c>
      <c r="D102" s="87">
        <f>SUM(D74:D101)</f>
        <v>90013</v>
      </c>
      <c r="E102" s="185">
        <f>SUM(E74:E101)</f>
        <v>100842.59999999999</v>
      </c>
      <c r="F102" s="204">
        <f t="shared" ref="F102" si="5">SUM(F74:F101)</f>
        <v>83323.8</v>
      </c>
      <c r="G102" s="117">
        <f t="shared" si="4"/>
        <v>82.627580010828765</v>
      </c>
    </row>
    <row r="103" spans="1:7" s="51" customFormat="1" ht="12.75" customHeight="1" x14ac:dyDescent="0.2">
      <c r="A103" s="68"/>
      <c r="B103" s="69"/>
      <c r="C103" s="68"/>
      <c r="D103" s="55"/>
      <c r="E103" s="55"/>
    </row>
    <row r="104" spans="1:7" s="51" customFormat="1" ht="15.75" customHeight="1" thickBot="1" x14ac:dyDescent="0.25">
      <c r="A104" s="68"/>
      <c r="B104" s="69"/>
      <c r="C104" s="68"/>
      <c r="D104" s="55"/>
      <c r="E104" s="55"/>
    </row>
    <row r="105" spans="1:7" s="51" customFormat="1" ht="15.75" x14ac:dyDescent="0.25">
      <c r="A105" s="106" t="s">
        <v>14</v>
      </c>
      <c r="B105" s="107" t="s">
        <v>13</v>
      </c>
      <c r="C105" s="106" t="s">
        <v>12</v>
      </c>
      <c r="D105" s="231" t="s">
        <v>11</v>
      </c>
      <c r="E105" s="231" t="s">
        <v>11</v>
      </c>
      <c r="F105" s="20" t="s">
        <v>0</v>
      </c>
      <c r="G105" s="113" t="s">
        <v>348</v>
      </c>
    </row>
    <row r="106" spans="1:7" s="51" customFormat="1" ht="15.75" customHeight="1" thickBot="1" x14ac:dyDescent="0.3">
      <c r="A106" s="108"/>
      <c r="B106" s="109"/>
      <c r="C106" s="110"/>
      <c r="D106" s="232" t="s">
        <v>10</v>
      </c>
      <c r="E106" s="232" t="s">
        <v>9</v>
      </c>
      <c r="F106" s="218" t="s">
        <v>632</v>
      </c>
      <c r="G106" s="114" t="s">
        <v>349</v>
      </c>
    </row>
    <row r="107" spans="1:7" s="51" customFormat="1" ht="16.5" thickTop="1" x14ac:dyDescent="0.25">
      <c r="A107" s="57">
        <v>50</v>
      </c>
      <c r="B107" s="70"/>
      <c r="C107" s="92" t="s">
        <v>346</v>
      </c>
      <c r="D107" s="52"/>
      <c r="E107" s="194"/>
      <c r="F107" s="131"/>
      <c r="G107" s="129"/>
    </row>
    <row r="108" spans="1:7" s="51" customFormat="1" ht="14.25" customHeight="1" x14ac:dyDescent="0.2">
      <c r="A108" s="57"/>
      <c r="B108" s="70"/>
      <c r="C108" s="74"/>
      <c r="D108" s="52"/>
      <c r="E108" s="194"/>
      <c r="F108" s="132"/>
      <c r="G108" s="59"/>
    </row>
    <row r="109" spans="1:7" s="51" customFormat="1" ht="15" customHeight="1" x14ac:dyDescent="0.2">
      <c r="A109" s="57"/>
      <c r="B109" s="77">
        <v>2169</v>
      </c>
      <c r="C109" s="78" t="s">
        <v>310</v>
      </c>
      <c r="D109" s="53">
        <v>50</v>
      </c>
      <c r="E109" s="182">
        <v>0</v>
      </c>
      <c r="F109" s="112">
        <v>0</v>
      </c>
      <c r="G109" s="111" t="e">
        <f t="shared" ref="G109:G116" si="6">(F109/E109)*100</f>
        <v>#DIV/0!</v>
      </c>
    </row>
    <row r="110" spans="1:7" s="51" customFormat="1" ht="14.1" customHeight="1" x14ac:dyDescent="0.2">
      <c r="A110" s="57"/>
      <c r="B110" s="56">
        <v>2219</v>
      </c>
      <c r="C110" s="59" t="s">
        <v>178</v>
      </c>
      <c r="D110" s="53">
        <v>535</v>
      </c>
      <c r="E110" s="182">
        <v>730.5</v>
      </c>
      <c r="F110" s="112">
        <v>622.70000000000005</v>
      </c>
      <c r="G110" s="111">
        <f t="shared" si="6"/>
        <v>85.242984257357975</v>
      </c>
    </row>
    <row r="111" spans="1:7" s="51" customFormat="1" ht="12.95" hidden="1" customHeight="1" x14ac:dyDescent="0.2">
      <c r="A111" s="57"/>
      <c r="B111" s="56">
        <v>2229</v>
      </c>
      <c r="C111" s="59" t="s">
        <v>179</v>
      </c>
      <c r="D111" s="53"/>
      <c r="E111" s="182"/>
      <c r="F111" s="112"/>
      <c r="G111" s="111" t="e">
        <f t="shared" si="6"/>
        <v>#DIV/0!</v>
      </c>
    </row>
    <row r="112" spans="1:7" s="51" customFormat="1" ht="14.85" customHeight="1" x14ac:dyDescent="0.2">
      <c r="A112" s="57"/>
      <c r="B112" s="56">
        <v>2292</v>
      </c>
      <c r="C112" s="59" t="s">
        <v>558</v>
      </c>
      <c r="D112" s="53">
        <v>34596</v>
      </c>
      <c r="E112" s="182">
        <v>36988</v>
      </c>
      <c r="F112" s="112">
        <v>36895.199999999997</v>
      </c>
      <c r="G112" s="111">
        <f t="shared" si="6"/>
        <v>99.749107818752023</v>
      </c>
    </row>
    <row r="113" spans="1:7" s="51" customFormat="1" ht="13.7" hidden="1" customHeight="1" x14ac:dyDescent="0.2">
      <c r="A113" s="57"/>
      <c r="B113" s="56">
        <v>2293</v>
      </c>
      <c r="C113" s="59" t="s">
        <v>311</v>
      </c>
      <c r="D113" s="53"/>
      <c r="E113" s="182"/>
      <c r="F113" s="112"/>
      <c r="G113" s="111" t="e">
        <f t="shared" si="6"/>
        <v>#DIV/0!</v>
      </c>
    </row>
    <row r="114" spans="1:7" s="51" customFormat="1" ht="15" hidden="1" customHeight="1" x14ac:dyDescent="0.2">
      <c r="A114" s="57"/>
      <c r="B114" s="56">
        <v>2299</v>
      </c>
      <c r="C114" s="59" t="s">
        <v>179</v>
      </c>
      <c r="D114" s="53"/>
      <c r="E114" s="182"/>
      <c r="F114" s="112"/>
      <c r="G114" s="111" t="e">
        <f t="shared" si="6"/>
        <v>#DIV/0!</v>
      </c>
    </row>
    <row r="115" spans="1:7" s="51" customFormat="1" ht="15" customHeight="1" x14ac:dyDescent="0.2">
      <c r="A115" s="57"/>
      <c r="B115" s="77">
        <v>3399</v>
      </c>
      <c r="C115" s="78" t="s">
        <v>180</v>
      </c>
      <c r="D115" s="53">
        <v>200</v>
      </c>
      <c r="E115" s="182">
        <v>99.5</v>
      </c>
      <c r="F115" s="112">
        <v>86.7</v>
      </c>
      <c r="G115" s="111">
        <f t="shared" si="6"/>
        <v>87.1356783919598</v>
      </c>
    </row>
    <row r="116" spans="1:7" s="51" customFormat="1" ht="15.75" thickBot="1" x14ac:dyDescent="0.25">
      <c r="A116" s="78"/>
      <c r="B116" s="77">
        <v>6171</v>
      </c>
      <c r="C116" s="78" t="s">
        <v>265</v>
      </c>
      <c r="D116" s="53">
        <v>32727</v>
      </c>
      <c r="E116" s="182">
        <v>32762</v>
      </c>
      <c r="F116" s="112">
        <v>31547.9</v>
      </c>
      <c r="G116" s="111">
        <f t="shared" si="6"/>
        <v>96.294182284353823</v>
      </c>
    </row>
    <row r="117" spans="1:7" s="51" customFormat="1" ht="15.75" hidden="1" thickBot="1" x14ac:dyDescent="0.25">
      <c r="A117" s="78"/>
      <c r="B117" s="81">
        <v>6402</v>
      </c>
      <c r="C117" s="78" t="s">
        <v>163</v>
      </c>
      <c r="D117" s="53"/>
      <c r="E117" s="182"/>
      <c r="F117" s="132"/>
      <c r="G117" s="59"/>
    </row>
    <row r="118" spans="1:7" s="51" customFormat="1" ht="15.75" hidden="1" thickBot="1" x14ac:dyDescent="0.25">
      <c r="A118" s="78"/>
      <c r="B118" s="81">
        <v>6409</v>
      </c>
      <c r="C118" s="78" t="s">
        <v>164</v>
      </c>
      <c r="D118" s="53"/>
      <c r="E118" s="182"/>
      <c r="F118" s="132"/>
      <c r="G118" s="59"/>
    </row>
    <row r="119" spans="1:7" s="51" customFormat="1" ht="18.75" customHeight="1" thickTop="1" thickBot="1" x14ac:dyDescent="0.3">
      <c r="A119" s="79"/>
      <c r="B119" s="82"/>
      <c r="C119" s="89" t="s">
        <v>166</v>
      </c>
      <c r="D119" s="87">
        <f t="shared" ref="D119:F119" si="7">SUM(D109:D118)</f>
        <v>68108</v>
      </c>
      <c r="E119" s="185">
        <f t="shared" si="7"/>
        <v>70580</v>
      </c>
      <c r="F119" s="278">
        <f t="shared" si="7"/>
        <v>69152.5</v>
      </c>
      <c r="G119" s="117">
        <f>(F119/E119)*100</f>
        <v>97.977472371776713</v>
      </c>
    </row>
    <row r="120" spans="1:7" s="51" customFormat="1" ht="8.65" customHeight="1" thickBot="1" x14ac:dyDescent="0.25">
      <c r="A120" s="68"/>
      <c r="B120" s="69"/>
      <c r="C120" s="68"/>
      <c r="D120" s="234"/>
      <c r="E120" s="233"/>
    </row>
    <row r="121" spans="1:7" s="51" customFormat="1" ht="18" customHeight="1" x14ac:dyDescent="0.25">
      <c r="A121" s="106" t="s">
        <v>14</v>
      </c>
      <c r="B121" s="107" t="s">
        <v>13</v>
      </c>
      <c r="C121" s="106" t="s">
        <v>12</v>
      </c>
      <c r="D121" s="231" t="s">
        <v>11</v>
      </c>
      <c r="E121" s="231" t="s">
        <v>11</v>
      </c>
      <c r="F121" s="20" t="s">
        <v>0</v>
      </c>
      <c r="G121" s="113" t="s">
        <v>348</v>
      </c>
    </row>
    <row r="122" spans="1:7" s="51" customFormat="1" ht="18" customHeight="1" thickBot="1" x14ac:dyDescent="0.3">
      <c r="A122" s="108"/>
      <c r="B122" s="109"/>
      <c r="C122" s="110"/>
      <c r="D122" s="232" t="s">
        <v>10</v>
      </c>
      <c r="E122" s="232" t="s">
        <v>9</v>
      </c>
      <c r="F122" s="218" t="s">
        <v>632</v>
      </c>
      <c r="G122" s="114" t="s">
        <v>349</v>
      </c>
    </row>
    <row r="123" spans="1:7" s="51" customFormat="1" ht="18" customHeight="1" thickTop="1" x14ac:dyDescent="0.25">
      <c r="A123" s="57">
        <v>90</v>
      </c>
      <c r="B123" s="57"/>
      <c r="C123" s="92" t="s">
        <v>52</v>
      </c>
      <c r="D123" s="52"/>
      <c r="E123" s="194"/>
      <c r="F123" s="131"/>
      <c r="G123" s="129"/>
    </row>
    <row r="124" spans="1:7" s="51" customFormat="1" ht="15" customHeight="1" x14ac:dyDescent="0.2">
      <c r="A124" s="59"/>
      <c r="B124" s="56"/>
      <c r="C124" s="59"/>
      <c r="D124" s="53"/>
      <c r="E124" s="182"/>
      <c r="F124" s="132"/>
      <c r="G124" s="59"/>
    </row>
    <row r="125" spans="1:7" s="51" customFormat="1" ht="15" customHeight="1" x14ac:dyDescent="0.2">
      <c r="A125" s="59"/>
      <c r="B125" s="56">
        <v>2219</v>
      </c>
      <c r="C125" s="59" t="s">
        <v>93</v>
      </c>
      <c r="D125" s="53">
        <v>3026</v>
      </c>
      <c r="E125" s="182">
        <v>3179</v>
      </c>
      <c r="F125" s="112">
        <v>2838.3</v>
      </c>
      <c r="G125" s="111">
        <f t="shared" ref="G125:G131" si="8">(F125/E125)*100</f>
        <v>89.282793331236249</v>
      </c>
    </row>
    <row r="126" spans="1:7" s="51" customFormat="1" ht="15" customHeight="1" x14ac:dyDescent="0.2">
      <c r="A126" s="59"/>
      <c r="B126" s="56">
        <v>3421</v>
      </c>
      <c r="C126" s="59" t="s">
        <v>278</v>
      </c>
      <c r="D126" s="53">
        <v>1063</v>
      </c>
      <c r="E126" s="182">
        <v>1079</v>
      </c>
      <c r="F126" s="112">
        <v>936.9</v>
      </c>
      <c r="G126" s="111">
        <f t="shared" si="8"/>
        <v>86.830398517145497</v>
      </c>
    </row>
    <row r="127" spans="1:7" s="51" customFormat="1" ht="15" customHeight="1" x14ac:dyDescent="0.2">
      <c r="A127" s="59"/>
      <c r="B127" s="56">
        <v>4349</v>
      </c>
      <c r="C127" s="59" t="s">
        <v>630</v>
      </c>
      <c r="D127" s="53">
        <v>1881</v>
      </c>
      <c r="E127" s="182">
        <v>4980</v>
      </c>
      <c r="F127" s="112">
        <v>4407.6000000000004</v>
      </c>
      <c r="G127" s="111">
        <f t="shared" si="8"/>
        <v>88.506024096385545</v>
      </c>
    </row>
    <row r="128" spans="1:7" s="51" customFormat="1" ht="15" customHeight="1" thickBot="1" x14ac:dyDescent="0.25">
      <c r="A128" s="59"/>
      <c r="B128" s="56">
        <v>5311</v>
      </c>
      <c r="C128" s="59" t="s">
        <v>182</v>
      </c>
      <c r="D128" s="53">
        <v>36153</v>
      </c>
      <c r="E128" s="182">
        <v>36838</v>
      </c>
      <c r="F128" s="112">
        <v>36140.400000000001</v>
      </c>
      <c r="G128" s="111">
        <f t="shared" si="8"/>
        <v>98.106303273793372</v>
      </c>
    </row>
    <row r="129" spans="1:7" s="51" customFormat="1" ht="16.5" hidden="1" customHeight="1" x14ac:dyDescent="0.2">
      <c r="A129" s="77"/>
      <c r="B129" s="133">
        <v>6402</v>
      </c>
      <c r="C129" s="134" t="s">
        <v>181</v>
      </c>
      <c r="D129" s="53"/>
      <c r="E129" s="182"/>
      <c r="F129" s="112"/>
      <c r="G129" s="111" t="e">
        <f t="shared" si="8"/>
        <v>#DIV/0!</v>
      </c>
    </row>
    <row r="130" spans="1:7" s="51" customFormat="1" ht="16.5" hidden="1" customHeight="1" thickBot="1" x14ac:dyDescent="0.25">
      <c r="A130" s="77"/>
      <c r="B130" s="133">
        <v>6409</v>
      </c>
      <c r="C130" s="134" t="s">
        <v>402</v>
      </c>
      <c r="D130" s="53"/>
      <c r="E130" s="182"/>
      <c r="F130" s="112"/>
      <c r="G130" s="111" t="e">
        <f t="shared" si="8"/>
        <v>#DIV/0!</v>
      </c>
    </row>
    <row r="131" spans="1:7" s="51" customFormat="1" ht="18.75" customHeight="1" thickTop="1" thickBot="1" x14ac:dyDescent="0.3">
      <c r="A131" s="79"/>
      <c r="B131" s="80"/>
      <c r="C131" s="89" t="s">
        <v>183</v>
      </c>
      <c r="D131" s="87">
        <f t="shared" ref="D131:F131" si="9">SUM(D125,D126,D127,D128,D129,D130)</f>
        <v>42123</v>
      </c>
      <c r="E131" s="185">
        <f t="shared" si="9"/>
        <v>46076</v>
      </c>
      <c r="F131" s="204">
        <f t="shared" si="9"/>
        <v>44323.200000000004</v>
      </c>
      <c r="G131" s="117">
        <f t="shared" si="8"/>
        <v>96.195850334230414</v>
      </c>
    </row>
    <row r="132" spans="1:7" s="51" customFormat="1" ht="13.5" customHeight="1" x14ac:dyDescent="0.25">
      <c r="A132" s="96"/>
      <c r="B132" s="97"/>
      <c r="C132" s="98"/>
      <c r="D132" s="99"/>
      <c r="E132" s="99"/>
    </row>
    <row r="133" spans="1:7" s="51" customFormat="1" ht="3" customHeight="1" thickBot="1" x14ac:dyDescent="0.3">
      <c r="A133" s="100"/>
      <c r="B133" s="101"/>
      <c r="C133" s="102"/>
      <c r="D133" s="103"/>
      <c r="E133" s="103"/>
    </row>
    <row r="134" spans="1:7" s="51" customFormat="1" ht="15.75" x14ac:dyDescent="0.25">
      <c r="A134" s="106" t="s">
        <v>14</v>
      </c>
      <c r="B134" s="107" t="s">
        <v>13</v>
      </c>
      <c r="C134" s="106" t="s">
        <v>12</v>
      </c>
      <c r="D134" s="231" t="s">
        <v>11</v>
      </c>
      <c r="E134" s="231" t="s">
        <v>11</v>
      </c>
      <c r="F134" s="20" t="s">
        <v>0</v>
      </c>
      <c r="G134" s="113" t="s">
        <v>348</v>
      </c>
    </row>
    <row r="135" spans="1:7" s="51" customFormat="1" ht="15.75" customHeight="1" thickBot="1" x14ac:dyDescent="0.3">
      <c r="A135" s="108"/>
      <c r="B135" s="109"/>
      <c r="C135" s="110"/>
      <c r="D135" s="232" t="s">
        <v>10</v>
      </c>
      <c r="E135" s="232" t="s">
        <v>9</v>
      </c>
      <c r="F135" s="218" t="s">
        <v>632</v>
      </c>
      <c r="G135" s="114" t="s">
        <v>349</v>
      </c>
    </row>
    <row r="136" spans="1:7" s="51" customFormat="1" ht="16.5" thickTop="1" x14ac:dyDescent="0.25">
      <c r="A136" s="57">
        <v>100</v>
      </c>
      <c r="B136" s="1569" t="s">
        <v>347</v>
      </c>
      <c r="C136" s="1570"/>
      <c r="D136" s="52"/>
      <c r="E136" s="194"/>
      <c r="F136" s="131"/>
      <c r="G136" s="129"/>
    </row>
    <row r="137" spans="1:7" s="51" customFormat="1" ht="15" x14ac:dyDescent="0.2">
      <c r="A137" s="59"/>
      <c r="B137" s="71"/>
      <c r="C137" s="59"/>
      <c r="D137" s="53"/>
      <c r="E137" s="182"/>
      <c r="F137" s="132"/>
      <c r="G137" s="59"/>
    </row>
    <row r="138" spans="1:7" s="51" customFormat="1" ht="15" x14ac:dyDescent="0.2">
      <c r="A138" s="59"/>
      <c r="B138" s="71">
        <v>1014</v>
      </c>
      <c r="C138" s="59" t="s">
        <v>167</v>
      </c>
      <c r="D138" s="53">
        <v>603</v>
      </c>
      <c r="E138" s="182">
        <v>603</v>
      </c>
      <c r="F138" s="112">
        <v>312.10000000000002</v>
      </c>
      <c r="G138" s="111">
        <f t="shared" ref="G138:G157" si="10">(F138/E138)*100</f>
        <v>51.75787728026534</v>
      </c>
    </row>
    <row r="139" spans="1:7" s="51" customFormat="1" ht="15" hidden="1" customHeight="1" x14ac:dyDescent="0.2">
      <c r="A139" s="78"/>
      <c r="B139" s="81">
        <v>1031</v>
      </c>
      <c r="C139" s="78" t="s">
        <v>168</v>
      </c>
      <c r="D139" s="53"/>
      <c r="E139" s="182"/>
      <c r="F139" s="112"/>
      <c r="G139" s="111" t="e">
        <f t="shared" si="10"/>
        <v>#DIV/0!</v>
      </c>
    </row>
    <row r="140" spans="1:7" s="51" customFormat="1" ht="15" hidden="1" x14ac:dyDescent="0.2">
      <c r="A140" s="59"/>
      <c r="B140" s="71">
        <v>1036</v>
      </c>
      <c r="C140" s="59" t="s">
        <v>169</v>
      </c>
      <c r="D140" s="53"/>
      <c r="E140" s="182"/>
      <c r="F140" s="112"/>
      <c r="G140" s="111" t="e">
        <f t="shared" si="10"/>
        <v>#DIV/0!</v>
      </c>
    </row>
    <row r="141" spans="1:7" s="51" customFormat="1" ht="15" hidden="1" customHeight="1" x14ac:dyDescent="0.2">
      <c r="A141" s="78"/>
      <c r="B141" s="81">
        <v>1037</v>
      </c>
      <c r="C141" s="78" t="s">
        <v>170</v>
      </c>
      <c r="D141" s="53"/>
      <c r="E141" s="182"/>
      <c r="F141" s="112"/>
      <c r="G141" s="111" t="e">
        <f t="shared" si="10"/>
        <v>#DIV/0!</v>
      </c>
    </row>
    <row r="142" spans="1:7" s="51" customFormat="1" ht="15" hidden="1" x14ac:dyDescent="0.2">
      <c r="A142" s="78"/>
      <c r="B142" s="81">
        <v>1039</v>
      </c>
      <c r="C142" s="78" t="s">
        <v>171</v>
      </c>
      <c r="D142" s="53"/>
      <c r="E142" s="182"/>
      <c r="F142" s="112"/>
      <c r="G142" s="111" t="e">
        <f t="shared" si="10"/>
        <v>#DIV/0!</v>
      </c>
    </row>
    <row r="143" spans="1:7" s="51" customFormat="1" ht="18" hidden="1" customHeight="1" x14ac:dyDescent="0.2">
      <c r="A143" s="59"/>
      <c r="B143" s="71">
        <v>1036</v>
      </c>
      <c r="C143" s="78" t="s">
        <v>169</v>
      </c>
      <c r="D143" s="53"/>
      <c r="E143" s="182"/>
      <c r="F143" s="112"/>
      <c r="G143" s="111" t="e">
        <f t="shared" si="10"/>
        <v>#DIV/0!</v>
      </c>
    </row>
    <row r="144" spans="1:7" s="51" customFormat="1" ht="18" hidden="1" customHeight="1" x14ac:dyDescent="0.2">
      <c r="A144" s="59"/>
      <c r="B144" s="71">
        <v>1037</v>
      </c>
      <c r="C144" s="78" t="s">
        <v>285</v>
      </c>
      <c r="D144" s="53"/>
      <c r="E144" s="182"/>
      <c r="F144" s="112"/>
      <c r="G144" s="119" t="e">
        <f t="shared" si="10"/>
        <v>#DIV/0!</v>
      </c>
    </row>
    <row r="145" spans="1:7" s="51" customFormat="1" ht="15" x14ac:dyDescent="0.2">
      <c r="A145" s="78"/>
      <c r="B145" s="81">
        <v>1070</v>
      </c>
      <c r="C145" s="78" t="s">
        <v>172</v>
      </c>
      <c r="D145" s="53">
        <v>10</v>
      </c>
      <c r="E145" s="182">
        <v>10</v>
      </c>
      <c r="F145" s="112">
        <v>0</v>
      </c>
      <c r="G145" s="111">
        <f t="shared" si="10"/>
        <v>0</v>
      </c>
    </row>
    <row r="146" spans="1:7" s="51" customFormat="1" ht="15" hidden="1" x14ac:dyDescent="0.2">
      <c r="A146" s="78"/>
      <c r="B146" s="81">
        <v>2331</v>
      </c>
      <c r="C146" s="78" t="s">
        <v>173</v>
      </c>
      <c r="D146" s="53"/>
      <c r="E146" s="182"/>
      <c r="F146" s="112"/>
      <c r="G146" s="111" t="e">
        <f t="shared" si="10"/>
        <v>#DIV/0!</v>
      </c>
    </row>
    <row r="147" spans="1:7" s="51" customFormat="1" ht="15" customHeight="1" x14ac:dyDescent="0.2">
      <c r="A147" s="78"/>
      <c r="B147" s="56">
        <v>2169</v>
      </c>
      <c r="C147" s="59" t="s">
        <v>184</v>
      </c>
      <c r="D147" s="53">
        <v>100</v>
      </c>
      <c r="E147" s="182">
        <v>100</v>
      </c>
      <c r="F147" s="112">
        <v>0</v>
      </c>
      <c r="G147" s="111">
        <f t="shared" si="10"/>
        <v>0</v>
      </c>
    </row>
    <row r="148" spans="1:7" s="51" customFormat="1" ht="15" customHeight="1" x14ac:dyDescent="0.2">
      <c r="A148" s="59"/>
      <c r="B148" s="56">
        <v>3322</v>
      </c>
      <c r="C148" s="59" t="s">
        <v>264</v>
      </c>
      <c r="D148" s="53">
        <v>30</v>
      </c>
      <c r="E148" s="182">
        <v>30</v>
      </c>
      <c r="F148" s="112">
        <v>0</v>
      </c>
      <c r="G148" s="111">
        <f t="shared" si="10"/>
        <v>0</v>
      </c>
    </row>
    <row r="149" spans="1:7" s="51" customFormat="1" ht="15" customHeight="1" x14ac:dyDescent="0.2">
      <c r="A149" s="78"/>
      <c r="B149" s="71">
        <v>3635</v>
      </c>
      <c r="C149" s="73" t="s">
        <v>112</v>
      </c>
      <c r="D149" s="53">
        <v>500</v>
      </c>
      <c r="E149" s="182">
        <v>500</v>
      </c>
      <c r="F149" s="112">
        <v>0</v>
      </c>
      <c r="G149" s="111">
        <f t="shared" si="10"/>
        <v>0</v>
      </c>
    </row>
    <row r="150" spans="1:7" s="51" customFormat="1" ht="15" hidden="1" customHeight="1" x14ac:dyDescent="0.2">
      <c r="A150" s="78"/>
      <c r="B150" s="81">
        <v>3716</v>
      </c>
      <c r="C150" s="78" t="s">
        <v>312</v>
      </c>
      <c r="D150" s="53"/>
      <c r="E150" s="182"/>
      <c r="F150" s="112"/>
      <c r="G150" s="111" t="e">
        <f t="shared" si="10"/>
        <v>#DIV/0!</v>
      </c>
    </row>
    <row r="151" spans="1:7" s="51" customFormat="1" ht="15" customHeight="1" x14ac:dyDescent="0.2">
      <c r="A151" s="78"/>
      <c r="B151" s="81">
        <v>3739</v>
      </c>
      <c r="C151" s="78" t="s">
        <v>174</v>
      </c>
      <c r="D151" s="53">
        <v>50</v>
      </c>
      <c r="E151" s="182">
        <v>50</v>
      </c>
      <c r="F151" s="112">
        <v>13.3</v>
      </c>
      <c r="G151" s="119">
        <f t="shared" si="10"/>
        <v>26.6</v>
      </c>
    </row>
    <row r="152" spans="1:7" s="51" customFormat="1" ht="15" hidden="1" x14ac:dyDescent="0.2">
      <c r="A152" s="78"/>
      <c r="B152" s="81">
        <v>3744</v>
      </c>
      <c r="C152" s="78" t="s">
        <v>118</v>
      </c>
      <c r="D152" s="53"/>
      <c r="E152" s="182"/>
      <c r="F152" s="112"/>
      <c r="G152" s="119" t="e">
        <f t="shared" si="10"/>
        <v>#DIV/0!</v>
      </c>
    </row>
    <row r="153" spans="1:7" s="51" customFormat="1" ht="16.350000000000001" customHeight="1" x14ac:dyDescent="0.2">
      <c r="A153" s="59"/>
      <c r="B153" s="71">
        <v>3749</v>
      </c>
      <c r="C153" s="59" t="s">
        <v>175</v>
      </c>
      <c r="D153" s="53">
        <v>65</v>
      </c>
      <c r="E153" s="182">
        <v>65</v>
      </c>
      <c r="F153" s="112">
        <v>9.1999999999999993</v>
      </c>
      <c r="G153" s="111">
        <f t="shared" si="10"/>
        <v>14.153846153846153</v>
      </c>
    </row>
    <row r="154" spans="1:7" s="51" customFormat="1" ht="15" hidden="1" x14ac:dyDescent="0.2">
      <c r="A154" s="59"/>
      <c r="B154" s="71">
        <v>5272</v>
      </c>
      <c r="C154" s="59" t="s">
        <v>176</v>
      </c>
      <c r="D154" s="53"/>
      <c r="E154" s="182"/>
      <c r="F154" s="112"/>
      <c r="G154" s="111" t="e">
        <f t="shared" si="10"/>
        <v>#DIV/0!</v>
      </c>
    </row>
    <row r="155" spans="1:7" s="51" customFormat="1" ht="15" hidden="1" x14ac:dyDescent="0.2">
      <c r="A155" s="78"/>
      <c r="B155" s="81">
        <v>6149</v>
      </c>
      <c r="C155" s="78" t="s">
        <v>420</v>
      </c>
      <c r="D155" s="53"/>
      <c r="E155" s="182"/>
      <c r="F155" s="112"/>
      <c r="G155" s="119" t="e">
        <f t="shared" si="10"/>
        <v>#DIV/0!</v>
      </c>
    </row>
    <row r="156" spans="1:7" s="51" customFormat="1" ht="15.75" thickBot="1" x14ac:dyDescent="0.25">
      <c r="A156" s="78"/>
      <c r="B156" s="81">
        <v>6171</v>
      </c>
      <c r="C156" s="78" t="s">
        <v>177</v>
      </c>
      <c r="D156" s="53">
        <v>20950</v>
      </c>
      <c r="E156" s="182">
        <v>20950</v>
      </c>
      <c r="F156" s="112">
        <v>20295.400000000001</v>
      </c>
      <c r="G156" s="119">
        <f t="shared" si="10"/>
        <v>96.875417661097856</v>
      </c>
    </row>
    <row r="157" spans="1:7" s="51" customFormat="1" ht="18.75" customHeight="1" thickTop="1" thickBot="1" x14ac:dyDescent="0.3">
      <c r="A157" s="79"/>
      <c r="B157" s="80"/>
      <c r="C157" s="89" t="s">
        <v>341</v>
      </c>
      <c r="D157" s="87">
        <f t="shared" ref="D157:E157" si="11">SUM(D138:D156)</f>
        <v>22308</v>
      </c>
      <c r="E157" s="185">
        <f t="shared" si="11"/>
        <v>22308</v>
      </c>
      <c r="F157" s="204">
        <f t="shared" ref="F157" si="12">SUM(F138:F156)</f>
        <v>20630</v>
      </c>
      <c r="G157" s="117">
        <f t="shared" si="10"/>
        <v>92.47803478572709</v>
      </c>
    </row>
    <row r="158" spans="1:7" s="51" customFormat="1" ht="16.7" customHeight="1" thickBot="1" x14ac:dyDescent="0.3">
      <c r="A158" s="68"/>
      <c r="B158" s="69"/>
      <c r="C158" s="94"/>
      <c r="D158" s="95"/>
      <c r="E158" s="95"/>
    </row>
    <row r="159" spans="1:7" s="68" customFormat="1" ht="15.4" hidden="1" customHeight="1" thickBot="1" x14ac:dyDescent="0.25">
      <c r="B159" s="69"/>
      <c r="D159" s="55"/>
      <c r="E159" s="55"/>
      <c r="F159" s="51"/>
      <c r="G159" s="51"/>
    </row>
    <row r="160" spans="1:7" s="51" customFormat="1" ht="15.75" x14ac:dyDescent="0.25">
      <c r="A160" s="106" t="s">
        <v>14</v>
      </c>
      <c r="B160" s="107" t="s">
        <v>13</v>
      </c>
      <c r="C160" s="106" t="s">
        <v>12</v>
      </c>
      <c r="D160" s="231" t="s">
        <v>11</v>
      </c>
      <c r="E160" s="231" t="s">
        <v>11</v>
      </c>
      <c r="F160" s="20" t="s">
        <v>0</v>
      </c>
      <c r="G160" s="113" t="s">
        <v>348</v>
      </c>
    </row>
    <row r="161" spans="1:7" s="51" customFormat="1" ht="15.75" customHeight="1" thickBot="1" x14ac:dyDescent="0.3">
      <c r="A161" s="108"/>
      <c r="B161" s="109"/>
      <c r="C161" s="110"/>
      <c r="D161" s="232" t="s">
        <v>10</v>
      </c>
      <c r="E161" s="232" t="s">
        <v>9</v>
      </c>
      <c r="F161" s="218" t="s">
        <v>632</v>
      </c>
      <c r="G161" s="114" t="s">
        <v>349</v>
      </c>
    </row>
    <row r="162" spans="1:7" s="51" customFormat="1" ht="16.5" thickTop="1" x14ac:dyDescent="0.25">
      <c r="A162" s="57">
        <v>110</v>
      </c>
      <c r="B162" s="57"/>
      <c r="C162" s="92" t="s">
        <v>43</v>
      </c>
      <c r="D162" s="52"/>
      <c r="E162" s="194"/>
      <c r="F162" s="131"/>
      <c r="G162" s="129"/>
    </row>
    <row r="163" spans="1:7" s="51" customFormat="1" ht="15.75" x14ac:dyDescent="0.25">
      <c r="A163" s="57"/>
      <c r="B163" s="70"/>
      <c r="C163" s="92"/>
      <c r="D163" s="52"/>
      <c r="E163" s="194"/>
      <c r="F163" s="132"/>
      <c r="G163" s="59"/>
    </row>
    <row r="164" spans="1:7" s="51" customFormat="1" ht="15" x14ac:dyDescent="0.2">
      <c r="A164" s="57"/>
      <c r="B164" s="71">
        <v>2143</v>
      </c>
      <c r="C164" s="59" t="s">
        <v>321</v>
      </c>
      <c r="D164" s="53">
        <v>820</v>
      </c>
      <c r="E164" s="182">
        <v>947.4</v>
      </c>
      <c r="F164" s="112">
        <v>652.29999999999995</v>
      </c>
      <c r="G164" s="111">
        <f t="shared" ref="G164:G203" si="13">(F164/E164)*100</f>
        <v>68.851593835761022</v>
      </c>
    </row>
    <row r="165" spans="1:7" s="51" customFormat="1" ht="15" x14ac:dyDescent="0.2">
      <c r="A165" s="57"/>
      <c r="B165" s="71">
        <v>3111</v>
      </c>
      <c r="C165" s="59" t="s">
        <v>138</v>
      </c>
      <c r="D165" s="53">
        <v>10943</v>
      </c>
      <c r="E165" s="182">
        <v>12553.4</v>
      </c>
      <c r="F165" s="112">
        <v>12531.6</v>
      </c>
      <c r="G165" s="111">
        <f t="shared" si="13"/>
        <v>99.826341867541871</v>
      </c>
    </row>
    <row r="166" spans="1:7" s="51" customFormat="1" ht="15" x14ac:dyDescent="0.2">
      <c r="A166" s="57"/>
      <c r="B166" s="71">
        <v>3113</v>
      </c>
      <c r="C166" s="59" t="s">
        <v>139</v>
      </c>
      <c r="D166" s="53">
        <v>39455</v>
      </c>
      <c r="E166" s="182">
        <v>51934.400000000001</v>
      </c>
      <c r="F166" s="112">
        <v>51772.4</v>
      </c>
      <c r="G166" s="111">
        <f t="shared" si="13"/>
        <v>99.688068024276774</v>
      </c>
    </row>
    <row r="167" spans="1:7" s="51" customFormat="1" ht="15" x14ac:dyDescent="0.2">
      <c r="A167" s="57"/>
      <c r="B167" s="71">
        <v>3231</v>
      </c>
      <c r="C167" s="59" t="s">
        <v>140</v>
      </c>
      <c r="D167" s="53">
        <v>1336</v>
      </c>
      <c r="E167" s="182">
        <v>3375.3</v>
      </c>
      <c r="F167" s="112">
        <v>3375.2</v>
      </c>
      <c r="G167" s="111">
        <f t="shared" si="13"/>
        <v>99.997037300388101</v>
      </c>
    </row>
    <row r="168" spans="1:7" s="51" customFormat="1" ht="15" x14ac:dyDescent="0.2">
      <c r="A168" s="57"/>
      <c r="B168" s="71">
        <v>3313</v>
      </c>
      <c r="C168" s="59" t="s">
        <v>141</v>
      </c>
      <c r="D168" s="53">
        <v>1200</v>
      </c>
      <c r="E168" s="182">
        <v>1250</v>
      </c>
      <c r="F168" s="112">
        <v>1250</v>
      </c>
      <c r="G168" s="111">
        <f t="shared" si="13"/>
        <v>100</v>
      </c>
    </row>
    <row r="169" spans="1:7" s="51" customFormat="1" ht="15" x14ac:dyDescent="0.2">
      <c r="A169" s="57"/>
      <c r="B169" s="71">
        <v>3314</v>
      </c>
      <c r="C169" s="59" t="s">
        <v>142</v>
      </c>
      <c r="D169" s="53">
        <v>14388</v>
      </c>
      <c r="E169" s="182">
        <v>14698</v>
      </c>
      <c r="F169" s="112">
        <v>14698</v>
      </c>
      <c r="G169" s="111">
        <f t="shared" si="13"/>
        <v>100</v>
      </c>
    </row>
    <row r="170" spans="1:7" s="51" customFormat="1" ht="15" x14ac:dyDescent="0.2">
      <c r="A170" s="57"/>
      <c r="B170" s="71">
        <v>3315</v>
      </c>
      <c r="C170" s="59" t="s">
        <v>143</v>
      </c>
      <c r="D170" s="53">
        <v>22307</v>
      </c>
      <c r="E170" s="182">
        <v>28602</v>
      </c>
      <c r="F170" s="112">
        <v>28602</v>
      </c>
      <c r="G170" s="119">
        <f t="shared" si="13"/>
        <v>100</v>
      </c>
    </row>
    <row r="171" spans="1:7" s="51" customFormat="1" ht="15" x14ac:dyDescent="0.2">
      <c r="A171" s="57"/>
      <c r="B171" s="71">
        <v>3319</v>
      </c>
      <c r="C171" s="59" t="s">
        <v>144</v>
      </c>
      <c r="D171" s="53">
        <v>820</v>
      </c>
      <c r="E171" s="182">
        <v>679</v>
      </c>
      <c r="F171" s="112">
        <v>460.5</v>
      </c>
      <c r="G171" s="111">
        <f t="shared" si="13"/>
        <v>67.820324005891024</v>
      </c>
    </row>
    <row r="172" spans="1:7" s="51" customFormat="1" ht="15" x14ac:dyDescent="0.2">
      <c r="A172" s="57"/>
      <c r="B172" s="71">
        <v>3322</v>
      </c>
      <c r="C172" s="59" t="s">
        <v>145</v>
      </c>
      <c r="D172" s="53">
        <v>20</v>
      </c>
      <c r="E172" s="182">
        <v>20</v>
      </c>
      <c r="F172" s="112">
        <v>0</v>
      </c>
      <c r="G172" s="111">
        <f t="shared" si="13"/>
        <v>0</v>
      </c>
    </row>
    <row r="173" spans="1:7" s="51" customFormat="1" ht="15" x14ac:dyDescent="0.2">
      <c r="A173" s="57"/>
      <c r="B173" s="71">
        <v>3326</v>
      </c>
      <c r="C173" s="59" t="s">
        <v>146</v>
      </c>
      <c r="D173" s="53">
        <v>20</v>
      </c>
      <c r="E173" s="182">
        <v>20</v>
      </c>
      <c r="F173" s="112">
        <v>0</v>
      </c>
      <c r="G173" s="111">
        <f t="shared" si="13"/>
        <v>0</v>
      </c>
    </row>
    <row r="174" spans="1:7" s="51" customFormat="1" ht="15" x14ac:dyDescent="0.2">
      <c r="A174" s="57"/>
      <c r="B174" s="71">
        <v>3330</v>
      </c>
      <c r="C174" s="59" t="s">
        <v>147</v>
      </c>
      <c r="D174" s="53">
        <v>100</v>
      </c>
      <c r="E174" s="182">
        <v>100</v>
      </c>
      <c r="F174" s="112">
        <v>90</v>
      </c>
      <c r="G174" s="111">
        <f t="shared" si="13"/>
        <v>90</v>
      </c>
    </row>
    <row r="175" spans="1:7" s="51" customFormat="1" ht="15" x14ac:dyDescent="0.2">
      <c r="A175" s="57"/>
      <c r="B175" s="71">
        <v>3392</v>
      </c>
      <c r="C175" s="59" t="s">
        <v>148</v>
      </c>
      <c r="D175" s="53">
        <v>565</v>
      </c>
      <c r="E175" s="182">
        <v>565</v>
      </c>
      <c r="F175" s="112">
        <v>500</v>
      </c>
      <c r="G175" s="111">
        <f t="shared" si="13"/>
        <v>88.495575221238937</v>
      </c>
    </row>
    <row r="176" spans="1:7" s="51" customFormat="1" ht="15" x14ac:dyDescent="0.2">
      <c r="A176" s="57"/>
      <c r="B176" s="71">
        <v>3412</v>
      </c>
      <c r="C176" s="59" t="s">
        <v>263</v>
      </c>
      <c r="D176" s="53">
        <v>33821</v>
      </c>
      <c r="E176" s="182">
        <v>33821</v>
      </c>
      <c r="F176" s="112">
        <v>33821</v>
      </c>
      <c r="G176" s="111">
        <f t="shared" si="13"/>
        <v>100</v>
      </c>
    </row>
    <row r="177" spans="1:7" s="51" customFormat="1" ht="15" x14ac:dyDescent="0.2">
      <c r="A177" s="57"/>
      <c r="B177" s="71">
        <v>3412</v>
      </c>
      <c r="C177" s="59" t="s">
        <v>259</v>
      </c>
      <c r="D177" s="53">
        <v>195</v>
      </c>
      <c r="E177" s="182">
        <v>195</v>
      </c>
      <c r="F177" s="112">
        <v>125.9</v>
      </c>
      <c r="G177" s="119">
        <f t="shared" si="13"/>
        <v>64.564102564102569</v>
      </c>
    </row>
    <row r="178" spans="1:7" s="51" customFormat="1" ht="15" hidden="1" x14ac:dyDescent="0.2">
      <c r="A178" s="57"/>
      <c r="B178" s="71">
        <v>3412</v>
      </c>
      <c r="C178" s="59" t="s">
        <v>421</v>
      </c>
      <c r="D178" s="53"/>
      <c r="E178" s="182"/>
      <c r="F178" s="112"/>
      <c r="G178" s="119" t="e">
        <f t="shared" si="13"/>
        <v>#DIV/0!</v>
      </c>
    </row>
    <row r="179" spans="1:7" s="51" customFormat="1" ht="15" hidden="1" x14ac:dyDescent="0.2">
      <c r="A179" s="57"/>
      <c r="B179" s="71">
        <v>3412</v>
      </c>
      <c r="C179" s="59" t="s">
        <v>413</v>
      </c>
      <c r="D179" s="53"/>
      <c r="E179" s="182"/>
      <c r="F179" s="112"/>
      <c r="G179" s="119" t="e">
        <f t="shared" si="13"/>
        <v>#DIV/0!</v>
      </c>
    </row>
    <row r="180" spans="1:7" s="51" customFormat="1" ht="15" x14ac:dyDescent="0.2">
      <c r="A180" s="57"/>
      <c r="B180" s="71">
        <v>3419</v>
      </c>
      <c r="C180" s="59" t="s">
        <v>255</v>
      </c>
      <c r="D180" s="53">
        <v>530</v>
      </c>
      <c r="E180" s="182">
        <v>899.5</v>
      </c>
      <c r="F180" s="112">
        <v>612.6</v>
      </c>
      <c r="G180" s="111">
        <f t="shared" si="13"/>
        <v>68.104502501389661</v>
      </c>
    </row>
    <row r="181" spans="1:7" s="51" customFormat="1" ht="15" x14ac:dyDescent="0.2">
      <c r="A181" s="57"/>
      <c r="B181" s="71">
        <v>3421</v>
      </c>
      <c r="C181" s="59" t="s">
        <v>254</v>
      </c>
      <c r="D181" s="53">
        <v>14020</v>
      </c>
      <c r="E181" s="182">
        <v>14819.5</v>
      </c>
      <c r="F181" s="112">
        <v>14680.9</v>
      </c>
      <c r="G181" s="111">
        <f t="shared" si="13"/>
        <v>99.064745774148918</v>
      </c>
    </row>
    <row r="182" spans="1:7" s="51" customFormat="1" ht="15" x14ac:dyDescent="0.2">
      <c r="A182" s="57"/>
      <c r="B182" s="71">
        <v>3429</v>
      </c>
      <c r="C182" s="59" t="s">
        <v>149</v>
      </c>
      <c r="D182" s="53">
        <v>3200</v>
      </c>
      <c r="E182" s="182">
        <v>2701</v>
      </c>
      <c r="F182" s="112">
        <v>1607.9</v>
      </c>
      <c r="G182" s="111">
        <f t="shared" si="13"/>
        <v>59.529803776379119</v>
      </c>
    </row>
    <row r="183" spans="1:7" s="51" customFormat="1" ht="18.600000000000001" customHeight="1" x14ac:dyDescent="0.2">
      <c r="A183" s="57"/>
      <c r="B183" s="71">
        <v>3613</v>
      </c>
      <c r="C183" s="59" t="s">
        <v>192</v>
      </c>
      <c r="D183" s="53">
        <v>0</v>
      </c>
      <c r="E183" s="280">
        <v>14989.1</v>
      </c>
      <c r="F183" s="281">
        <v>14989.1</v>
      </c>
      <c r="G183" s="272">
        <f t="shared" si="13"/>
        <v>100</v>
      </c>
    </row>
    <row r="184" spans="1:7" s="51" customFormat="1" ht="16.350000000000001" customHeight="1" x14ac:dyDescent="0.2">
      <c r="A184" s="57"/>
      <c r="B184" s="71">
        <v>3639</v>
      </c>
      <c r="C184" s="59" t="s">
        <v>678</v>
      </c>
      <c r="D184" s="53">
        <v>0</v>
      </c>
      <c r="E184" s="182">
        <v>109.7</v>
      </c>
      <c r="F184" s="112">
        <v>85.3</v>
      </c>
      <c r="G184" s="111">
        <f t="shared" si="13"/>
        <v>77.757520510483133</v>
      </c>
    </row>
    <row r="185" spans="1:7" s="51" customFormat="1" ht="15" x14ac:dyDescent="0.2">
      <c r="A185" s="57"/>
      <c r="B185" s="81">
        <v>3900</v>
      </c>
      <c r="C185" s="78" t="s">
        <v>442</v>
      </c>
      <c r="D185" s="53">
        <v>774</v>
      </c>
      <c r="E185" s="182">
        <v>774</v>
      </c>
      <c r="F185" s="112">
        <v>774</v>
      </c>
      <c r="G185" s="111">
        <f t="shared" si="13"/>
        <v>100</v>
      </c>
    </row>
    <row r="186" spans="1:7" s="51" customFormat="1" ht="15" hidden="1" x14ac:dyDescent="0.2">
      <c r="A186" s="57"/>
      <c r="B186" s="81">
        <v>4312</v>
      </c>
      <c r="C186" s="78" t="s">
        <v>500</v>
      </c>
      <c r="D186" s="53"/>
      <c r="E186" s="182"/>
      <c r="F186" s="112"/>
      <c r="G186" s="111" t="e">
        <f t="shared" si="13"/>
        <v>#DIV/0!</v>
      </c>
    </row>
    <row r="187" spans="1:7" s="51" customFormat="1" ht="15" x14ac:dyDescent="0.2">
      <c r="A187" s="57"/>
      <c r="B187" s="81">
        <v>4351</v>
      </c>
      <c r="C187" s="78" t="s">
        <v>159</v>
      </c>
      <c r="D187" s="53">
        <v>1700</v>
      </c>
      <c r="E187" s="182">
        <v>1700</v>
      </c>
      <c r="F187" s="112">
        <v>1700</v>
      </c>
      <c r="G187" s="111">
        <f t="shared" si="13"/>
        <v>100</v>
      </c>
    </row>
    <row r="188" spans="1:7" s="51" customFormat="1" ht="15" x14ac:dyDescent="0.2">
      <c r="A188" s="57"/>
      <c r="B188" s="81">
        <v>4356</v>
      </c>
      <c r="C188" s="78" t="s">
        <v>257</v>
      </c>
      <c r="D188" s="53">
        <v>617</v>
      </c>
      <c r="E188" s="182">
        <v>2267.4</v>
      </c>
      <c r="F188" s="112">
        <v>2267.4</v>
      </c>
      <c r="G188" s="111">
        <f t="shared" si="13"/>
        <v>100</v>
      </c>
    </row>
    <row r="189" spans="1:7" s="51" customFormat="1" ht="15" x14ac:dyDescent="0.2">
      <c r="A189" s="57"/>
      <c r="B189" s="81">
        <v>4357</v>
      </c>
      <c r="C189" s="78" t="s">
        <v>258</v>
      </c>
      <c r="D189" s="53">
        <v>24131</v>
      </c>
      <c r="E189" s="182">
        <v>64945.8</v>
      </c>
      <c r="F189" s="112">
        <v>64921.4</v>
      </c>
      <c r="G189" s="111">
        <f t="shared" si="13"/>
        <v>99.962430211037514</v>
      </c>
    </row>
    <row r="190" spans="1:7" s="51" customFormat="1" ht="15" x14ac:dyDescent="0.2">
      <c r="A190" s="57"/>
      <c r="B190" s="81">
        <v>4359</v>
      </c>
      <c r="C190" s="78" t="s">
        <v>260</v>
      </c>
      <c r="D190" s="53">
        <v>3070</v>
      </c>
      <c r="E190" s="182">
        <v>4604.8</v>
      </c>
      <c r="F190" s="112">
        <v>4604.8</v>
      </c>
      <c r="G190" s="111">
        <f t="shared" si="13"/>
        <v>100</v>
      </c>
    </row>
    <row r="191" spans="1:7" s="51" customFormat="1" ht="15" hidden="1" x14ac:dyDescent="0.2">
      <c r="A191" s="57"/>
      <c r="B191" s="81">
        <v>5269</v>
      </c>
      <c r="C191" s="78" t="s">
        <v>528</v>
      </c>
      <c r="D191" s="53"/>
      <c r="E191" s="182"/>
      <c r="F191" s="112"/>
      <c r="G191" s="111" t="e">
        <f t="shared" si="13"/>
        <v>#DIV/0!</v>
      </c>
    </row>
    <row r="192" spans="1:7" s="51" customFormat="1" ht="15" hidden="1" x14ac:dyDescent="0.2">
      <c r="A192" s="57"/>
      <c r="B192" s="81">
        <v>4379</v>
      </c>
      <c r="C192" s="78" t="s">
        <v>399</v>
      </c>
      <c r="D192" s="53"/>
      <c r="E192" s="182"/>
      <c r="F192" s="112"/>
      <c r="G192" s="111" t="e">
        <f t="shared" si="13"/>
        <v>#DIV/0!</v>
      </c>
    </row>
    <row r="193" spans="1:7" s="51" customFormat="1" ht="15" customHeight="1" x14ac:dyDescent="0.2">
      <c r="A193" s="59"/>
      <c r="B193" s="71">
        <v>6171</v>
      </c>
      <c r="C193" s="59" t="s">
        <v>480</v>
      </c>
      <c r="D193" s="53">
        <v>21704</v>
      </c>
      <c r="E193" s="182">
        <v>22178.9</v>
      </c>
      <c r="F193" s="112">
        <v>20201</v>
      </c>
      <c r="G193" s="111">
        <f t="shared" si="13"/>
        <v>91.082064484712944</v>
      </c>
    </row>
    <row r="194" spans="1:7" s="51" customFormat="1" ht="15" customHeight="1" x14ac:dyDescent="0.2">
      <c r="A194" s="59"/>
      <c r="B194" s="71">
        <v>6223</v>
      </c>
      <c r="C194" s="59" t="s">
        <v>165</v>
      </c>
      <c r="D194" s="53">
        <v>20</v>
      </c>
      <c r="E194" s="182">
        <v>20</v>
      </c>
      <c r="F194" s="112">
        <v>5</v>
      </c>
      <c r="G194" s="111">
        <f t="shared" si="13"/>
        <v>25</v>
      </c>
    </row>
    <row r="195" spans="1:7" s="51" customFormat="1" ht="15" customHeight="1" x14ac:dyDescent="0.2">
      <c r="A195" s="59"/>
      <c r="B195" s="56">
        <v>6310</v>
      </c>
      <c r="C195" s="59" t="s">
        <v>186</v>
      </c>
      <c r="D195" s="53">
        <v>1860</v>
      </c>
      <c r="E195" s="182">
        <v>2230</v>
      </c>
      <c r="F195" s="112">
        <v>1728.2</v>
      </c>
      <c r="G195" s="111">
        <f t="shared" si="13"/>
        <v>77.497757847533634</v>
      </c>
    </row>
    <row r="196" spans="1:7" s="51" customFormat="1" ht="18" customHeight="1" x14ac:dyDescent="0.2">
      <c r="A196" s="59"/>
      <c r="B196" s="56">
        <v>6330</v>
      </c>
      <c r="C196" s="59" t="s">
        <v>639</v>
      </c>
      <c r="D196" s="53">
        <v>0</v>
      </c>
      <c r="E196" s="182">
        <v>300</v>
      </c>
      <c r="F196" s="273">
        <v>200</v>
      </c>
      <c r="G196" s="272">
        <f t="shared" si="13"/>
        <v>66.666666666666657</v>
      </c>
    </row>
    <row r="197" spans="1:7" s="51" customFormat="1" ht="18.95" customHeight="1" x14ac:dyDescent="0.2">
      <c r="A197" s="59"/>
      <c r="B197" s="56">
        <v>6399</v>
      </c>
      <c r="C197" s="59" t="s">
        <v>187</v>
      </c>
      <c r="D197" s="53">
        <v>18012</v>
      </c>
      <c r="E197" s="182">
        <v>23703.7</v>
      </c>
      <c r="F197" s="112">
        <v>23676.5</v>
      </c>
      <c r="G197" s="111">
        <f t="shared" si="13"/>
        <v>99.885249982070306</v>
      </c>
    </row>
    <row r="198" spans="1:7" s="51" customFormat="1" ht="18" customHeight="1" x14ac:dyDescent="0.2">
      <c r="A198" s="59"/>
      <c r="B198" s="56">
        <v>6402</v>
      </c>
      <c r="C198" s="59" t="s">
        <v>188</v>
      </c>
      <c r="D198" s="53">
        <v>0</v>
      </c>
      <c r="E198" s="182">
        <v>201.2</v>
      </c>
      <c r="F198" s="112">
        <v>200</v>
      </c>
      <c r="G198" s="111">
        <f t="shared" si="13"/>
        <v>99.40357852882704</v>
      </c>
    </row>
    <row r="199" spans="1:7" s="51" customFormat="1" ht="15" hidden="1" x14ac:dyDescent="0.2">
      <c r="A199" s="59"/>
      <c r="B199" s="56">
        <v>6409</v>
      </c>
      <c r="C199" s="59" t="s">
        <v>389</v>
      </c>
      <c r="D199" s="53"/>
      <c r="E199" s="182"/>
      <c r="F199" s="112"/>
      <c r="G199" s="111" t="e">
        <f t="shared" si="13"/>
        <v>#DIV/0!</v>
      </c>
    </row>
    <row r="200" spans="1:7" s="51" customFormat="1" ht="18" hidden="1" customHeight="1" x14ac:dyDescent="0.2">
      <c r="A200" s="59"/>
      <c r="B200" s="56">
        <v>6402</v>
      </c>
      <c r="C200" s="59" t="s">
        <v>188</v>
      </c>
      <c r="D200" s="53"/>
      <c r="E200" s="182"/>
      <c r="F200" s="112"/>
      <c r="G200" s="111" t="e">
        <f t="shared" si="13"/>
        <v>#DIV/0!</v>
      </c>
    </row>
    <row r="201" spans="1:7" s="51" customFormat="1" ht="17.25" customHeight="1" x14ac:dyDescent="0.2">
      <c r="A201" s="59"/>
      <c r="B201" s="56">
        <v>6409</v>
      </c>
      <c r="C201" s="59" t="s">
        <v>189</v>
      </c>
      <c r="D201" s="53">
        <v>10</v>
      </c>
      <c r="E201" s="182">
        <v>410</v>
      </c>
      <c r="F201" s="112">
        <v>378.3</v>
      </c>
      <c r="G201" s="111">
        <f t="shared" si="13"/>
        <v>92.268292682926827</v>
      </c>
    </row>
    <row r="202" spans="1:7" s="51" customFormat="1" ht="15.75" customHeight="1" thickBot="1" x14ac:dyDescent="0.25">
      <c r="A202" s="135"/>
      <c r="B202" s="136">
        <v>6409</v>
      </c>
      <c r="C202" s="135" t="s">
        <v>381</v>
      </c>
      <c r="D202" s="53">
        <v>10000</v>
      </c>
      <c r="E202" s="182">
        <v>6204.4</v>
      </c>
      <c r="F202" s="112">
        <v>0</v>
      </c>
      <c r="G202" s="119">
        <f t="shared" si="13"/>
        <v>0</v>
      </c>
    </row>
    <row r="203" spans="1:7" s="51" customFormat="1" ht="18.75" customHeight="1" thickTop="1" thickBot="1" x14ac:dyDescent="0.3">
      <c r="A203" s="79"/>
      <c r="B203" s="80"/>
      <c r="C203" s="89" t="s">
        <v>190</v>
      </c>
      <c r="D203" s="87">
        <f t="shared" ref="D203:F203" si="14">SUM(D164:D202)</f>
        <v>225638</v>
      </c>
      <c r="E203" s="185">
        <f t="shared" si="14"/>
        <v>311819.50000000006</v>
      </c>
      <c r="F203" s="204">
        <f t="shared" si="14"/>
        <v>300511.29999999993</v>
      </c>
      <c r="G203" s="117">
        <f t="shared" si="13"/>
        <v>96.373478887625652</v>
      </c>
    </row>
    <row r="204" spans="1:7" s="51" customFormat="1" ht="17.25" customHeight="1" x14ac:dyDescent="0.2">
      <c r="A204" s="68"/>
      <c r="B204" s="69"/>
      <c r="C204" s="68"/>
      <c r="D204" s="55"/>
      <c r="E204" s="55"/>
    </row>
    <row r="205" spans="1:7" s="51" customFormat="1" ht="6" customHeight="1" x14ac:dyDescent="0.2">
      <c r="A205" s="68"/>
      <c r="B205" s="69"/>
      <c r="C205" s="68"/>
      <c r="D205" s="55"/>
      <c r="E205" s="55"/>
    </row>
    <row r="206" spans="1:7" s="51" customFormat="1" ht="2.25" customHeight="1" thickBot="1" x14ac:dyDescent="0.25">
      <c r="A206" s="68"/>
      <c r="B206" s="69"/>
      <c r="C206" s="68"/>
      <c r="D206" s="55"/>
      <c r="E206" s="55"/>
    </row>
    <row r="207" spans="1:7" s="51" customFormat="1" ht="15.75" x14ac:dyDescent="0.25">
      <c r="A207" s="106" t="s">
        <v>14</v>
      </c>
      <c r="B207" s="107" t="s">
        <v>13</v>
      </c>
      <c r="C207" s="106" t="s">
        <v>12</v>
      </c>
      <c r="D207" s="231" t="s">
        <v>11</v>
      </c>
      <c r="E207" s="231" t="s">
        <v>11</v>
      </c>
      <c r="F207" s="20" t="s">
        <v>0</v>
      </c>
      <c r="G207" s="113" t="s">
        <v>348</v>
      </c>
    </row>
    <row r="208" spans="1:7" s="51" customFormat="1" ht="15.75" customHeight="1" thickBot="1" x14ac:dyDescent="0.3">
      <c r="A208" s="108"/>
      <c r="B208" s="109"/>
      <c r="C208" s="110"/>
      <c r="D208" s="232" t="s">
        <v>10</v>
      </c>
      <c r="E208" s="232" t="s">
        <v>9</v>
      </c>
      <c r="F208" s="218" t="s">
        <v>632</v>
      </c>
      <c r="G208" s="114" t="s">
        <v>349</v>
      </c>
    </row>
    <row r="209" spans="1:7" s="51" customFormat="1" ht="16.5" thickTop="1" x14ac:dyDescent="0.25">
      <c r="A209" s="57">
        <v>120</v>
      </c>
      <c r="B209" s="57"/>
      <c r="C209" s="86" t="s">
        <v>29</v>
      </c>
      <c r="D209" s="52"/>
      <c r="E209" s="194"/>
      <c r="F209" s="131"/>
      <c r="G209" s="129"/>
    </row>
    <row r="210" spans="1:7" s="51" customFormat="1" ht="15" customHeight="1" x14ac:dyDescent="0.2">
      <c r="A210" s="59"/>
      <c r="B210" s="56"/>
      <c r="C210" s="58"/>
      <c r="D210" s="53"/>
      <c r="E210" s="182"/>
      <c r="F210" s="132"/>
      <c r="G210" s="59"/>
    </row>
    <row r="211" spans="1:7" s="51" customFormat="1" ht="15" customHeight="1" x14ac:dyDescent="0.2">
      <c r="A211" s="59"/>
      <c r="B211" s="56">
        <v>1014</v>
      </c>
      <c r="C211" s="59" t="s">
        <v>266</v>
      </c>
      <c r="D211" s="53">
        <v>790</v>
      </c>
      <c r="E211" s="182">
        <v>790</v>
      </c>
      <c r="F211" s="112">
        <v>378.1</v>
      </c>
      <c r="G211" s="111">
        <f t="shared" ref="G211:G242" si="15">(F211/E211)*100</f>
        <v>47.860759493670891</v>
      </c>
    </row>
    <row r="212" spans="1:7" s="51" customFormat="1" ht="15" hidden="1" customHeight="1" x14ac:dyDescent="0.2">
      <c r="A212" s="59"/>
      <c r="B212" s="56">
        <v>2143</v>
      </c>
      <c r="C212" s="59" t="s">
        <v>91</v>
      </c>
      <c r="D212" s="53"/>
      <c r="E212" s="182"/>
      <c r="F212" s="112"/>
      <c r="G212" s="111" t="e">
        <f t="shared" si="15"/>
        <v>#DIV/0!</v>
      </c>
    </row>
    <row r="213" spans="1:7" s="51" customFormat="1" ht="15" customHeight="1" x14ac:dyDescent="0.2">
      <c r="A213" s="59"/>
      <c r="B213" s="56">
        <v>2212</v>
      </c>
      <c r="C213" s="59" t="s">
        <v>92</v>
      </c>
      <c r="D213" s="53">
        <v>6500</v>
      </c>
      <c r="E213" s="182">
        <v>2766.5</v>
      </c>
      <c r="F213" s="112">
        <v>1312.5</v>
      </c>
      <c r="G213" s="111">
        <f t="shared" si="15"/>
        <v>47.442617025121997</v>
      </c>
    </row>
    <row r="214" spans="1:7" s="51" customFormat="1" ht="15" customHeight="1" x14ac:dyDescent="0.2">
      <c r="A214" s="59"/>
      <c r="B214" s="56">
        <v>2219</v>
      </c>
      <c r="C214" s="59" t="s">
        <v>93</v>
      </c>
      <c r="D214" s="53">
        <v>49450</v>
      </c>
      <c r="E214" s="182">
        <v>53799.1</v>
      </c>
      <c r="F214" s="112">
        <v>48447.7</v>
      </c>
      <c r="G214" s="111">
        <f t="shared" si="15"/>
        <v>90.05299345156331</v>
      </c>
    </row>
    <row r="215" spans="1:7" s="51" customFormat="1" ht="16.350000000000001" customHeight="1" x14ac:dyDescent="0.2">
      <c r="A215" s="59"/>
      <c r="B215" s="56">
        <v>2229</v>
      </c>
      <c r="C215" s="59" t="s">
        <v>95</v>
      </c>
      <c r="D215" s="53">
        <v>0</v>
      </c>
      <c r="E215" s="182">
        <v>40</v>
      </c>
      <c r="F215" s="273">
        <v>36.299999999999997</v>
      </c>
      <c r="G215" s="272">
        <f t="shared" si="15"/>
        <v>90.75</v>
      </c>
    </row>
    <row r="216" spans="1:7" s="51" customFormat="1" ht="20.100000000000001" hidden="1" customHeight="1" x14ac:dyDescent="0.2">
      <c r="A216" s="59"/>
      <c r="B216" s="56">
        <v>2221</v>
      </c>
      <c r="C216" s="59" t="s">
        <v>94</v>
      </c>
      <c r="D216" s="53"/>
      <c r="E216" s="182"/>
      <c r="F216" s="112"/>
      <c r="G216" s="111" t="e">
        <f t="shared" si="15"/>
        <v>#DIV/0!</v>
      </c>
    </row>
    <row r="217" spans="1:7" s="51" customFormat="1" ht="15" customHeight="1" x14ac:dyDescent="0.2">
      <c r="A217" s="59"/>
      <c r="B217" s="56">
        <v>2310</v>
      </c>
      <c r="C217" s="59" t="s">
        <v>191</v>
      </c>
      <c r="D217" s="53">
        <v>10</v>
      </c>
      <c r="E217" s="182">
        <v>10</v>
      </c>
      <c r="F217" s="112">
        <v>0</v>
      </c>
      <c r="G217" s="111">
        <f t="shared" si="15"/>
        <v>0</v>
      </c>
    </row>
    <row r="218" spans="1:7" s="51" customFormat="1" ht="15" hidden="1" customHeight="1" x14ac:dyDescent="0.2">
      <c r="A218" s="59"/>
      <c r="B218" s="56">
        <v>2321</v>
      </c>
      <c r="C218" s="73" t="s">
        <v>336</v>
      </c>
      <c r="D218" s="53"/>
      <c r="E218" s="182"/>
      <c r="F218" s="112"/>
      <c r="G218" s="119" t="e">
        <f t="shared" si="15"/>
        <v>#DIV/0!</v>
      </c>
    </row>
    <row r="219" spans="1:7" s="51" customFormat="1" ht="15" hidden="1" customHeight="1" x14ac:dyDescent="0.2">
      <c r="A219" s="59"/>
      <c r="B219" s="56">
        <v>2333</v>
      </c>
      <c r="C219" s="59" t="s">
        <v>318</v>
      </c>
      <c r="D219" s="53"/>
      <c r="E219" s="182"/>
      <c r="F219" s="112"/>
      <c r="G219" s="111" t="e">
        <f t="shared" si="15"/>
        <v>#DIV/0!</v>
      </c>
    </row>
    <row r="220" spans="1:7" s="51" customFormat="1" ht="15" customHeight="1" x14ac:dyDescent="0.2">
      <c r="A220" s="59"/>
      <c r="B220" s="56">
        <v>3111</v>
      </c>
      <c r="C220" s="59" t="s">
        <v>319</v>
      </c>
      <c r="D220" s="53">
        <v>1100</v>
      </c>
      <c r="E220" s="182">
        <v>3295.9</v>
      </c>
      <c r="F220" s="112">
        <v>2332</v>
      </c>
      <c r="G220" s="111">
        <f t="shared" si="15"/>
        <v>70.754573864498312</v>
      </c>
    </row>
    <row r="221" spans="1:7" s="51" customFormat="1" ht="15" customHeight="1" x14ac:dyDescent="0.2">
      <c r="A221" s="59"/>
      <c r="B221" s="56">
        <v>3113</v>
      </c>
      <c r="C221" s="59" t="s">
        <v>100</v>
      </c>
      <c r="D221" s="53">
        <v>14500</v>
      </c>
      <c r="E221" s="182">
        <v>28612.5</v>
      </c>
      <c r="F221" s="112">
        <v>27732.3</v>
      </c>
      <c r="G221" s="111">
        <f t="shared" si="15"/>
        <v>96.923722149410224</v>
      </c>
    </row>
    <row r="222" spans="1:7" s="51" customFormat="1" ht="15" hidden="1" customHeight="1" x14ac:dyDescent="0.2">
      <c r="A222" s="59"/>
      <c r="B222" s="56">
        <v>3231</v>
      </c>
      <c r="C222" s="59" t="s">
        <v>101</v>
      </c>
      <c r="D222" s="53"/>
      <c r="E222" s="182"/>
      <c r="F222" s="112"/>
      <c r="G222" s="111" t="e">
        <f t="shared" si="15"/>
        <v>#DIV/0!</v>
      </c>
    </row>
    <row r="223" spans="1:7" s="51" customFormat="1" ht="15" customHeight="1" x14ac:dyDescent="0.2">
      <c r="A223" s="59"/>
      <c r="B223" s="56">
        <v>3313</v>
      </c>
      <c r="C223" s="59" t="s">
        <v>267</v>
      </c>
      <c r="D223" s="53">
        <v>95</v>
      </c>
      <c r="E223" s="182">
        <v>910.5</v>
      </c>
      <c r="F223" s="112">
        <v>310.5</v>
      </c>
      <c r="G223" s="111">
        <f t="shared" si="15"/>
        <v>34.102141680395384</v>
      </c>
    </row>
    <row r="224" spans="1:7" s="51" customFormat="1" ht="15" customHeight="1" x14ac:dyDescent="0.2">
      <c r="A224" s="59"/>
      <c r="B224" s="56">
        <v>3322</v>
      </c>
      <c r="C224" s="59" t="s">
        <v>104</v>
      </c>
      <c r="D224" s="53">
        <v>8050</v>
      </c>
      <c r="E224" s="182">
        <v>36857.599999999999</v>
      </c>
      <c r="F224" s="112">
        <v>27890.5</v>
      </c>
      <c r="G224" s="111">
        <f t="shared" si="15"/>
        <v>75.670960670255255</v>
      </c>
    </row>
    <row r="225" spans="1:7" s="51" customFormat="1" ht="15" customHeight="1" x14ac:dyDescent="0.2">
      <c r="A225" s="78"/>
      <c r="B225" s="77">
        <v>3326</v>
      </c>
      <c r="C225" s="72" t="s">
        <v>105</v>
      </c>
      <c r="D225" s="53">
        <v>210</v>
      </c>
      <c r="E225" s="182">
        <v>20</v>
      </c>
      <c r="F225" s="112">
        <v>12.4</v>
      </c>
      <c r="G225" s="119">
        <f t="shared" si="15"/>
        <v>62</v>
      </c>
    </row>
    <row r="226" spans="1:7" s="51" customFormat="1" ht="15" hidden="1" customHeight="1" x14ac:dyDescent="0.2">
      <c r="A226" s="78"/>
      <c r="B226" s="77">
        <v>3392</v>
      </c>
      <c r="C226" s="78" t="s">
        <v>249</v>
      </c>
      <c r="D226" s="53"/>
      <c r="E226" s="182"/>
      <c r="F226" s="112"/>
      <c r="G226" s="111" t="e">
        <f t="shared" si="15"/>
        <v>#DIV/0!</v>
      </c>
    </row>
    <row r="227" spans="1:7" s="51" customFormat="1" ht="15" customHeight="1" x14ac:dyDescent="0.2">
      <c r="A227" s="78"/>
      <c r="B227" s="77">
        <v>3412</v>
      </c>
      <c r="C227" s="59" t="s">
        <v>106</v>
      </c>
      <c r="D227" s="53">
        <v>15016</v>
      </c>
      <c r="E227" s="182">
        <v>19654</v>
      </c>
      <c r="F227" s="112">
        <v>19025.5</v>
      </c>
      <c r="G227" s="111">
        <f t="shared" si="15"/>
        <v>96.802177673755978</v>
      </c>
    </row>
    <row r="228" spans="1:7" s="51" customFormat="1" ht="15" customHeight="1" x14ac:dyDescent="0.2">
      <c r="A228" s="78"/>
      <c r="B228" s="71">
        <v>3421</v>
      </c>
      <c r="C228" s="73" t="s">
        <v>107</v>
      </c>
      <c r="D228" s="53">
        <v>2500</v>
      </c>
      <c r="E228" s="182">
        <v>5152</v>
      </c>
      <c r="F228" s="112">
        <v>4731.7</v>
      </c>
      <c r="G228" s="111">
        <f t="shared" si="15"/>
        <v>91.842003105590052</v>
      </c>
    </row>
    <row r="229" spans="1:7" s="51" customFormat="1" ht="15" customHeight="1" x14ac:dyDescent="0.2">
      <c r="A229" s="78"/>
      <c r="B229" s="77">
        <v>3429</v>
      </c>
      <c r="C229" s="78" t="s">
        <v>679</v>
      </c>
      <c r="D229" s="53">
        <v>0</v>
      </c>
      <c r="E229" s="280">
        <v>171</v>
      </c>
      <c r="F229" s="281">
        <v>170.6</v>
      </c>
      <c r="G229" s="272">
        <f t="shared" si="15"/>
        <v>99.766081871345023</v>
      </c>
    </row>
    <row r="230" spans="1:7" s="51" customFormat="1" ht="15" hidden="1" customHeight="1" x14ac:dyDescent="0.2">
      <c r="A230" s="78"/>
      <c r="B230" s="77">
        <v>6409</v>
      </c>
      <c r="C230" s="78" t="s">
        <v>198</v>
      </c>
      <c r="D230" s="53"/>
      <c r="E230" s="182"/>
      <c r="F230" s="112"/>
      <c r="G230" s="111" t="e">
        <f t="shared" si="15"/>
        <v>#DIV/0!</v>
      </c>
    </row>
    <row r="231" spans="1:7" s="51" customFormat="1" ht="15" hidden="1" customHeight="1" x14ac:dyDescent="0.2">
      <c r="A231" s="78"/>
      <c r="B231" s="77">
        <v>5599</v>
      </c>
      <c r="C231" s="78" t="s">
        <v>296</v>
      </c>
      <c r="D231" s="53"/>
      <c r="E231" s="182"/>
      <c r="F231" s="112"/>
      <c r="G231" s="111" t="e">
        <f t="shared" si="15"/>
        <v>#DIV/0!</v>
      </c>
    </row>
    <row r="232" spans="1:7" ht="15" hidden="1" customHeight="1" x14ac:dyDescent="0.2">
      <c r="A232" s="59"/>
      <c r="B232" s="71">
        <v>3599</v>
      </c>
      <c r="C232" s="72" t="s">
        <v>151</v>
      </c>
      <c r="D232" s="53"/>
      <c r="E232" s="182"/>
      <c r="F232" s="112"/>
      <c r="G232" s="111" t="e">
        <f t="shared" si="15"/>
        <v>#DIV/0!</v>
      </c>
    </row>
    <row r="233" spans="1:7" ht="15" customHeight="1" x14ac:dyDescent="0.2">
      <c r="A233" s="59"/>
      <c r="B233" s="71">
        <v>3612</v>
      </c>
      <c r="C233" s="72" t="s">
        <v>108</v>
      </c>
      <c r="D233" s="53">
        <v>9911</v>
      </c>
      <c r="E233" s="182">
        <v>14258</v>
      </c>
      <c r="F233" s="112">
        <v>11922.6</v>
      </c>
      <c r="G233" s="111">
        <f t="shared" si="15"/>
        <v>83.620423621826347</v>
      </c>
    </row>
    <row r="234" spans="1:7" ht="15" customHeight="1" x14ac:dyDescent="0.2">
      <c r="A234" s="59"/>
      <c r="B234" s="71">
        <v>3613</v>
      </c>
      <c r="C234" s="72" t="s">
        <v>192</v>
      </c>
      <c r="D234" s="53">
        <v>45758</v>
      </c>
      <c r="E234" s="182">
        <v>65954</v>
      </c>
      <c r="F234" s="112">
        <v>57474.5</v>
      </c>
      <c r="G234" s="111">
        <f t="shared" si="15"/>
        <v>87.143312005337052</v>
      </c>
    </row>
    <row r="235" spans="1:7" ht="15" hidden="1" customHeight="1" x14ac:dyDescent="0.2">
      <c r="A235" s="59"/>
      <c r="B235" s="71">
        <v>2229</v>
      </c>
      <c r="C235" s="72" t="s">
        <v>95</v>
      </c>
      <c r="D235" s="53"/>
      <c r="E235" s="182"/>
      <c r="F235" s="112"/>
      <c r="G235" s="111" t="e">
        <f t="shared" si="15"/>
        <v>#DIV/0!</v>
      </c>
    </row>
    <row r="236" spans="1:7" ht="15" hidden="1" customHeight="1" x14ac:dyDescent="0.2">
      <c r="A236" s="59"/>
      <c r="B236" s="71">
        <v>2241</v>
      </c>
      <c r="C236" s="72" t="s">
        <v>96</v>
      </c>
      <c r="D236" s="53"/>
      <c r="E236" s="182"/>
      <c r="F236" s="112"/>
      <c r="G236" s="111" t="e">
        <f t="shared" si="15"/>
        <v>#DIV/0!</v>
      </c>
    </row>
    <row r="237" spans="1:7" ht="15" hidden="1" customHeight="1" x14ac:dyDescent="0.2">
      <c r="A237" s="59"/>
      <c r="B237" s="71">
        <v>2249</v>
      </c>
      <c r="C237" s="72" t="s">
        <v>97</v>
      </c>
      <c r="D237" s="53"/>
      <c r="E237" s="182"/>
      <c r="F237" s="112"/>
      <c r="G237" s="111" t="e">
        <f t="shared" si="15"/>
        <v>#DIV/0!</v>
      </c>
    </row>
    <row r="238" spans="1:7" ht="15" hidden="1" customHeight="1" x14ac:dyDescent="0.2">
      <c r="A238" s="59"/>
      <c r="B238" s="71">
        <v>2310</v>
      </c>
      <c r="C238" s="72" t="s">
        <v>98</v>
      </c>
      <c r="D238" s="53"/>
      <c r="E238" s="182"/>
      <c r="F238" s="112"/>
      <c r="G238" s="111" t="e">
        <f t="shared" si="15"/>
        <v>#DIV/0!</v>
      </c>
    </row>
    <row r="239" spans="1:7" ht="15" hidden="1" customHeight="1" x14ac:dyDescent="0.2">
      <c r="A239" s="59"/>
      <c r="B239" s="71">
        <v>2321</v>
      </c>
      <c r="C239" s="72" t="s">
        <v>248</v>
      </c>
      <c r="D239" s="53"/>
      <c r="E239" s="182"/>
      <c r="F239" s="112"/>
      <c r="G239" s="111" t="e">
        <f t="shared" si="15"/>
        <v>#DIV/0!</v>
      </c>
    </row>
    <row r="240" spans="1:7" ht="15" hidden="1" customHeight="1" x14ac:dyDescent="0.2">
      <c r="A240" s="59"/>
      <c r="B240" s="71">
        <v>2331</v>
      </c>
      <c r="C240" s="72" t="s">
        <v>99</v>
      </c>
      <c r="D240" s="53"/>
      <c r="E240" s="182"/>
      <c r="F240" s="112"/>
      <c r="G240" s="111" t="e">
        <f t="shared" si="15"/>
        <v>#DIV/0!</v>
      </c>
    </row>
    <row r="241" spans="1:7" ht="15" hidden="1" customHeight="1" x14ac:dyDescent="0.2">
      <c r="A241" s="59"/>
      <c r="B241" s="71">
        <v>3613</v>
      </c>
      <c r="C241" s="72" t="s">
        <v>109</v>
      </c>
      <c r="D241" s="53"/>
      <c r="E241" s="182"/>
      <c r="F241" s="112"/>
      <c r="G241" s="111" t="e">
        <f t="shared" si="15"/>
        <v>#DIV/0!</v>
      </c>
    </row>
    <row r="242" spans="1:7" ht="15" customHeight="1" x14ac:dyDescent="0.2">
      <c r="A242" s="59"/>
      <c r="B242" s="71">
        <v>3631</v>
      </c>
      <c r="C242" s="72" t="s">
        <v>110</v>
      </c>
      <c r="D242" s="53">
        <v>420</v>
      </c>
      <c r="E242" s="182">
        <v>342.1</v>
      </c>
      <c r="F242" s="112">
        <v>1.8</v>
      </c>
      <c r="G242" s="111">
        <f t="shared" si="15"/>
        <v>0.52616194095293767</v>
      </c>
    </row>
    <row r="243" spans="1:7" ht="15" customHeight="1" x14ac:dyDescent="0.2">
      <c r="A243" s="59"/>
      <c r="B243" s="71">
        <v>3632</v>
      </c>
      <c r="C243" s="73" t="s">
        <v>111</v>
      </c>
      <c r="D243" s="53">
        <v>3701</v>
      </c>
      <c r="E243" s="182">
        <v>6060.5</v>
      </c>
      <c r="F243" s="112">
        <v>4087.7</v>
      </c>
      <c r="G243" s="119">
        <f t="shared" ref="G243:G272" si="16">(F243/E243)*100</f>
        <v>67.448230344031018</v>
      </c>
    </row>
    <row r="244" spans="1:7" ht="15" hidden="1" customHeight="1" x14ac:dyDescent="0.2">
      <c r="A244" s="59"/>
      <c r="B244" s="71">
        <v>3231</v>
      </c>
      <c r="C244" s="72" t="s">
        <v>101</v>
      </c>
      <c r="D244" s="53"/>
      <c r="E244" s="182"/>
      <c r="F244" s="112"/>
      <c r="G244" s="111" t="e">
        <f t="shared" si="16"/>
        <v>#DIV/0!</v>
      </c>
    </row>
    <row r="245" spans="1:7" ht="15" hidden="1" customHeight="1" x14ac:dyDescent="0.2">
      <c r="A245" s="59"/>
      <c r="B245" s="71">
        <v>3634</v>
      </c>
      <c r="C245" s="72" t="s">
        <v>193</v>
      </c>
      <c r="D245" s="53"/>
      <c r="E245" s="182"/>
      <c r="F245" s="112"/>
      <c r="G245" s="111" t="e">
        <f t="shared" si="16"/>
        <v>#DIV/0!</v>
      </c>
    </row>
    <row r="246" spans="1:7" ht="15" hidden="1" customHeight="1" x14ac:dyDescent="0.2">
      <c r="A246" s="74"/>
      <c r="B246" s="71">
        <v>3314</v>
      </c>
      <c r="C246" s="73" t="s">
        <v>102</v>
      </c>
      <c r="D246" s="53"/>
      <c r="E246" s="182"/>
      <c r="F246" s="112"/>
      <c r="G246" s="111" t="e">
        <f t="shared" si="16"/>
        <v>#DIV/0!</v>
      </c>
    </row>
    <row r="247" spans="1:7" ht="15" hidden="1" customHeight="1" x14ac:dyDescent="0.2">
      <c r="A247" s="59"/>
      <c r="B247" s="71">
        <v>3319</v>
      </c>
      <c r="C247" s="73" t="s">
        <v>103</v>
      </c>
      <c r="D247" s="53"/>
      <c r="E247" s="182"/>
      <c r="F247" s="112"/>
      <c r="G247" s="111" t="e">
        <f t="shared" si="16"/>
        <v>#DIV/0!</v>
      </c>
    </row>
    <row r="248" spans="1:7" ht="15" customHeight="1" x14ac:dyDescent="0.2">
      <c r="A248" s="59"/>
      <c r="B248" s="71">
        <v>3639</v>
      </c>
      <c r="C248" s="73" t="s">
        <v>194</v>
      </c>
      <c r="D248" s="53">
        <v>918</v>
      </c>
      <c r="E248" s="182">
        <v>2255.8000000000002</v>
      </c>
      <c r="F248" s="112">
        <v>1925.2</v>
      </c>
      <c r="G248" s="111">
        <f t="shared" si="16"/>
        <v>85.344445429559357</v>
      </c>
    </row>
    <row r="249" spans="1:7" ht="15" customHeight="1" x14ac:dyDescent="0.2">
      <c r="A249" s="59"/>
      <c r="B249" s="71">
        <v>3639</v>
      </c>
      <c r="C249" s="73" t="s">
        <v>195</v>
      </c>
      <c r="D249" s="53">
        <v>824</v>
      </c>
      <c r="E249" s="182">
        <v>824</v>
      </c>
      <c r="F249" s="112">
        <v>286</v>
      </c>
      <c r="G249" s="119">
        <f t="shared" si="16"/>
        <v>34.708737864077669</v>
      </c>
    </row>
    <row r="250" spans="1:7" ht="15" customHeight="1" x14ac:dyDescent="0.2">
      <c r="A250" s="59"/>
      <c r="B250" s="71">
        <v>3639</v>
      </c>
      <c r="C250" s="72" t="s">
        <v>196</v>
      </c>
      <c r="D250" s="53">
        <v>7800</v>
      </c>
      <c r="E250" s="182">
        <v>5340</v>
      </c>
      <c r="F250" s="112">
        <v>4333</v>
      </c>
      <c r="G250" s="111">
        <f t="shared" si="16"/>
        <v>81.142322097378269</v>
      </c>
    </row>
    <row r="251" spans="1:7" ht="15" hidden="1" customHeight="1" x14ac:dyDescent="0.2">
      <c r="A251" s="59"/>
      <c r="B251" s="71">
        <v>3699</v>
      </c>
      <c r="C251" s="73" t="s">
        <v>430</v>
      </c>
      <c r="D251" s="53"/>
      <c r="E251" s="182"/>
      <c r="F251" s="112"/>
      <c r="G251" s="111" t="e">
        <f t="shared" si="16"/>
        <v>#DIV/0!</v>
      </c>
    </row>
    <row r="252" spans="1:7" ht="15" customHeight="1" x14ac:dyDescent="0.2">
      <c r="A252" s="59"/>
      <c r="B252" s="71">
        <v>3722</v>
      </c>
      <c r="C252" s="73" t="s">
        <v>443</v>
      </c>
      <c r="D252" s="53">
        <v>1026</v>
      </c>
      <c r="E252" s="182">
        <v>1181</v>
      </c>
      <c r="F252" s="112">
        <v>539.6</v>
      </c>
      <c r="G252" s="111">
        <f t="shared" si="16"/>
        <v>45.69009314140559</v>
      </c>
    </row>
    <row r="253" spans="1:7" ht="15" hidden="1" customHeight="1" x14ac:dyDescent="0.2">
      <c r="A253" s="59"/>
      <c r="B253" s="71">
        <v>3725</v>
      </c>
      <c r="C253" s="73" t="s">
        <v>586</v>
      </c>
      <c r="D253" s="53"/>
      <c r="E253" s="182"/>
      <c r="F253" s="273"/>
      <c r="G253" s="272" t="e">
        <f t="shared" si="16"/>
        <v>#DIV/0!</v>
      </c>
    </row>
    <row r="254" spans="1:7" ht="15" customHeight="1" x14ac:dyDescent="0.2">
      <c r="A254" s="59"/>
      <c r="B254" s="71">
        <v>3729</v>
      </c>
      <c r="C254" s="73" t="s">
        <v>197</v>
      </c>
      <c r="D254" s="53">
        <v>1</v>
      </c>
      <c r="E254" s="182">
        <v>1</v>
      </c>
      <c r="F254" s="112">
        <v>0.5</v>
      </c>
      <c r="G254" s="111">
        <f t="shared" si="16"/>
        <v>50</v>
      </c>
    </row>
    <row r="255" spans="1:7" ht="15" hidden="1" customHeight="1" x14ac:dyDescent="0.2">
      <c r="A255" s="59"/>
      <c r="B255" s="71">
        <v>3744</v>
      </c>
      <c r="C255" s="73" t="s">
        <v>118</v>
      </c>
      <c r="D255" s="53"/>
      <c r="E255" s="182"/>
      <c r="F255" s="112"/>
      <c r="G255" s="111" t="e">
        <f t="shared" si="16"/>
        <v>#DIV/0!</v>
      </c>
    </row>
    <row r="256" spans="1:7" ht="15" customHeight="1" x14ac:dyDescent="0.2">
      <c r="A256" s="59"/>
      <c r="B256" s="71">
        <v>3745</v>
      </c>
      <c r="C256" s="73" t="s">
        <v>119</v>
      </c>
      <c r="D256" s="53">
        <v>3558</v>
      </c>
      <c r="E256" s="182">
        <v>4858.6000000000004</v>
      </c>
      <c r="F256" s="112">
        <v>1606.6</v>
      </c>
      <c r="G256" s="111">
        <f t="shared" si="16"/>
        <v>33.067138681924831</v>
      </c>
    </row>
    <row r="257" spans="1:7" ht="15" customHeight="1" x14ac:dyDescent="0.2">
      <c r="A257" s="59"/>
      <c r="B257" s="71">
        <v>4349</v>
      </c>
      <c r="C257" s="73" t="s">
        <v>289</v>
      </c>
      <c r="D257" s="53">
        <v>249</v>
      </c>
      <c r="E257" s="182">
        <v>1721.3</v>
      </c>
      <c r="F257" s="112">
        <v>1406.9</v>
      </c>
      <c r="G257" s="111">
        <f t="shared" si="16"/>
        <v>81.734735374426322</v>
      </c>
    </row>
    <row r="258" spans="1:7" ht="15" customHeight="1" x14ac:dyDescent="0.2">
      <c r="A258" s="59"/>
      <c r="B258" s="71">
        <v>4351</v>
      </c>
      <c r="C258" s="72" t="s">
        <v>251</v>
      </c>
      <c r="D258" s="53">
        <v>2600</v>
      </c>
      <c r="E258" s="182">
        <v>9402</v>
      </c>
      <c r="F258" s="112">
        <v>6735.9</v>
      </c>
      <c r="G258" s="111">
        <f t="shared" si="16"/>
        <v>71.643267389917028</v>
      </c>
    </row>
    <row r="259" spans="1:7" ht="15" hidden="1" customHeight="1" x14ac:dyDescent="0.2">
      <c r="A259" s="59"/>
      <c r="B259" s="71">
        <v>3639</v>
      </c>
      <c r="C259" s="72" t="s">
        <v>113</v>
      </c>
      <c r="D259" s="53"/>
      <c r="E259" s="182"/>
      <c r="F259" s="112"/>
      <c r="G259" s="111" t="e">
        <f t="shared" si="16"/>
        <v>#DIV/0!</v>
      </c>
    </row>
    <row r="260" spans="1:7" ht="15" hidden="1" customHeight="1" x14ac:dyDescent="0.2">
      <c r="A260" s="59"/>
      <c r="B260" s="71">
        <v>3725</v>
      </c>
      <c r="C260" s="72" t="s">
        <v>250</v>
      </c>
      <c r="D260" s="53"/>
      <c r="E260" s="182"/>
      <c r="F260" s="112"/>
      <c r="G260" s="111" t="e">
        <f t="shared" si="16"/>
        <v>#DIV/0!</v>
      </c>
    </row>
    <row r="261" spans="1:7" ht="15" customHeight="1" x14ac:dyDescent="0.2">
      <c r="A261" s="59"/>
      <c r="B261" s="71">
        <v>4357</v>
      </c>
      <c r="C261" s="72" t="s">
        <v>120</v>
      </c>
      <c r="D261" s="53">
        <v>1000</v>
      </c>
      <c r="E261" s="182">
        <v>2489</v>
      </c>
      <c r="F261" s="112">
        <v>577.6</v>
      </c>
      <c r="G261" s="111">
        <f t="shared" si="16"/>
        <v>23.206106870229011</v>
      </c>
    </row>
    <row r="262" spans="1:7" ht="15" customHeight="1" x14ac:dyDescent="0.2">
      <c r="A262" s="59"/>
      <c r="B262" s="71">
        <v>4374</v>
      </c>
      <c r="C262" s="72" t="s">
        <v>291</v>
      </c>
      <c r="D262" s="53">
        <v>50</v>
      </c>
      <c r="E262" s="182">
        <v>616</v>
      </c>
      <c r="F262" s="112">
        <v>445.8</v>
      </c>
      <c r="G262" s="111">
        <f t="shared" si="16"/>
        <v>72.370129870129873</v>
      </c>
    </row>
    <row r="263" spans="1:7" ht="15" hidden="1" customHeight="1" x14ac:dyDescent="0.2">
      <c r="A263" s="74"/>
      <c r="B263" s="71">
        <v>4374</v>
      </c>
      <c r="C263" s="73" t="s">
        <v>121</v>
      </c>
      <c r="D263" s="53"/>
      <c r="E263" s="182"/>
      <c r="F263" s="112"/>
      <c r="G263" s="111" t="e">
        <f t="shared" si="16"/>
        <v>#DIV/0!</v>
      </c>
    </row>
    <row r="264" spans="1:7" ht="15" hidden="1" customHeight="1" x14ac:dyDescent="0.2">
      <c r="A264" s="74"/>
      <c r="B264" s="71">
        <v>5269</v>
      </c>
      <c r="C264" s="73" t="s">
        <v>528</v>
      </c>
      <c r="D264" s="53"/>
      <c r="E264" s="182"/>
      <c r="F264" s="112"/>
      <c r="G264" s="111" t="e">
        <f t="shared" si="16"/>
        <v>#DIV/0!</v>
      </c>
    </row>
    <row r="265" spans="1:7" ht="15" hidden="1" customHeight="1" x14ac:dyDescent="0.2">
      <c r="A265" s="74"/>
      <c r="B265" s="71">
        <v>5311</v>
      </c>
      <c r="C265" s="73" t="s">
        <v>122</v>
      </c>
      <c r="D265" s="53"/>
      <c r="E265" s="182"/>
      <c r="F265" s="112"/>
      <c r="G265" s="111" t="e">
        <f t="shared" si="16"/>
        <v>#DIV/0!</v>
      </c>
    </row>
    <row r="266" spans="1:7" ht="15" hidden="1" customHeight="1" x14ac:dyDescent="0.2">
      <c r="A266" s="59"/>
      <c r="B266" s="71">
        <v>4359</v>
      </c>
      <c r="C266" s="73" t="s">
        <v>271</v>
      </c>
      <c r="D266" s="53"/>
      <c r="E266" s="182"/>
      <c r="F266" s="112"/>
      <c r="G266" s="111" t="e">
        <f t="shared" si="16"/>
        <v>#DIV/0!</v>
      </c>
    </row>
    <row r="267" spans="1:7" ht="15" customHeight="1" x14ac:dyDescent="0.2">
      <c r="A267" s="74"/>
      <c r="B267" s="71">
        <v>5512</v>
      </c>
      <c r="C267" s="73" t="s">
        <v>253</v>
      </c>
      <c r="D267" s="53">
        <v>921</v>
      </c>
      <c r="E267" s="182">
        <v>1017</v>
      </c>
      <c r="F267" s="112">
        <v>452.2</v>
      </c>
      <c r="G267" s="111">
        <f t="shared" si="16"/>
        <v>44.464110127826942</v>
      </c>
    </row>
    <row r="268" spans="1:7" ht="15" customHeight="1" x14ac:dyDescent="0.2">
      <c r="A268" s="74"/>
      <c r="B268" s="71">
        <v>6171</v>
      </c>
      <c r="C268" s="73" t="s">
        <v>185</v>
      </c>
      <c r="D268" s="53">
        <v>11373</v>
      </c>
      <c r="E268" s="182">
        <v>11442</v>
      </c>
      <c r="F268" s="112">
        <v>11127</v>
      </c>
      <c r="G268" s="111">
        <f t="shared" si="16"/>
        <v>97.246984792868389</v>
      </c>
    </row>
    <row r="269" spans="1:7" ht="15" hidden="1" customHeight="1" x14ac:dyDescent="0.2">
      <c r="A269" s="74"/>
      <c r="B269" s="71">
        <v>6399</v>
      </c>
      <c r="C269" s="73" t="s">
        <v>123</v>
      </c>
      <c r="D269" s="53"/>
      <c r="E269" s="182"/>
      <c r="F269" s="112"/>
      <c r="G269" s="111" t="e">
        <f t="shared" si="16"/>
        <v>#DIV/0!</v>
      </c>
    </row>
    <row r="270" spans="1:7" ht="15" hidden="1" customHeight="1" x14ac:dyDescent="0.2">
      <c r="A270" s="74"/>
      <c r="B270" s="71">
        <v>6402</v>
      </c>
      <c r="C270" s="73" t="s">
        <v>252</v>
      </c>
      <c r="D270" s="53"/>
      <c r="E270" s="182"/>
      <c r="F270" s="112"/>
      <c r="G270" s="119" t="e">
        <f t="shared" si="16"/>
        <v>#DIV/0!</v>
      </c>
    </row>
    <row r="271" spans="1:7" ht="15" customHeight="1" thickBot="1" x14ac:dyDescent="0.25">
      <c r="A271" s="74"/>
      <c r="B271" s="71">
        <v>6409</v>
      </c>
      <c r="C271" s="104" t="s">
        <v>306</v>
      </c>
      <c r="D271" s="53">
        <v>0</v>
      </c>
      <c r="E271" s="182">
        <v>1300</v>
      </c>
      <c r="F271" s="112">
        <v>1300</v>
      </c>
      <c r="G271" s="119">
        <f t="shared" si="16"/>
        <v>100</v>
      </c>
    </row>
    <row r="272" spans="1:7" ht="17.25" thickTop="1" thickBot="1" x14ac:dyDescent="0.3">
      <c r="A272" s="79"/>
      <c r="B272" s="82"/>
      <c r="C272" s="138" t="s">
        <v>342</v>
      </c>
      <c r="D272" s="87">
        <f t="shared" ref="D272:E272" si="17">SUM(D211:D271)</f>
        <v>188331</v>
      </c>
      <c r="E272" s="185">
        <f t="shared" si="17"/>
        <v>281141.40000000002</v>
      </c>
      <c r="F272" s="204">
        <f t="shared" ref="F272" si="18">SUM(F211:F271)</f>
        <v>236603.00000000003</v>
      </c>
      <c r="G272" s="117">
        <f t="shared" si="16"/>
        <v>84.158007323005435</v>
      </c>
    </row>
    <row r="273" spans="1:7" x14ac:dyDescent="0.2">
      <c r="D273" s="84"/>
      <c r="E273" s="84"/>
    </row>
    <row r="275" spans="1:7" ht="13.5" thickBot="1" x14ac:dyDescent="0.25"/>
    <row r="276" spans="1:7" ht="15.75" x14ac:dyDescent="0.25">
      <c r="A276" s="106" t="s">
        <v>14</v>
      </c>
      <c r="B276" s="107" t="s">
        <v>13</v>
      </c>
      <c r="C276" s="106" t="s">
        <v>12</v>
      </c>
      <c r="D276" s="231" t="s">
        <v>11</v>
      </c>
      <c r="E276" s="231" t="s">
        <v>11</v>
      </c>
      <c r="F276" s="20" t="s">
        <v>0</v>
      </c>
      <c r="G276" s="113" t="s">
        <v>348</v>
      </c>
    </row>
    <row r="277" spans="1:7" ht="16.5" thickBot="1" x14ac:dyDescent="0.3">
      <c r="A277" s="108"/>
      <c r="B277" s="109"/>
      <c r="C277" s="110"/>
      <c r="D277" s="232" t="s">
        <v>10</v>
      </c>
      <c r="E277" s="232" t="s">
        <v>9</v>
      </c>
      <c r="F277" s="218" t="s">
        <v>632</v>
      </c>
      <c r="G277" s="114" t="s">
        <v>349</v>
      </c>
    </row>
    <row r="278" spans="1:7" s="249" customFormat="1" ht="27.75" customHeight="1" thickTop="1" thickBot="1" x14ac:dyDescent="0.3">
      <c r="A278" s="245"/>
      <c r="B278" s="246"/>
      <c r="C278" s="247" t="s">
        <v>199</v>
      </c>
      <c r="D278" s="248">
        <f>SUM(D30,D67,D102,D119,D131,D157,D203,D272)</f>
        <v>772257</v>
      </c>
      <c r="E278" s="248">
        <f>SUM(E30,E67,E102,E119,E131,E157,E203,E272)</f>
        <v>1000578.0000000001</v>
      </c>
      <c r="F278" s="248">
        <f>SUM(F30,F67,F102,F119,F131,F157,F203,F272)</f>
        <v>907342.79999999993</v>
      </c>
      <c r="G278" s="117">
        <f>(F278/E278)*100</f>
        <v>90.681865881520466</v>
      </c>
    </row>
  </sheetData>
  <sortState ref="B147:J176">
    <sortCondition ref="B147"/>
  </sortState>
  <mergeCells count="1">
    <mergeCell ref="B136:C136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workbookViewId="0">
      <selection activeCell="J44" sqref="J44"/>
    </sheetView>
  </sheetViews>
  <sheetFormatPr defaultRowHeight="12.75" x14ac:dyDescent="0.2"/>
  <cols>
    <col min="1" max="1" width="5.7109375" style="282" customWidth="1"/>
    <col min="2" max="2" width="10.28515625" style="282" customWidth="1"/>
    <col min="3" max="3" width="10.140625" style="282" customWidth="1"/>
    <col min="4" max="4" width="101.28515625" style="282" customWidth="1"/>
    <col min="5" max="5" width="11.28515625" style="282" customWidth="1"/>
    <col min="6" max="6" width="11.28515625" style="282" hidden="1" customWidth="1"/>
    <col min="7" max="7" width="12.28515625" style="282" hidden="1" customWidth="1"/>
    <col min="8" max="8" width="9.7109375" style="282" bestFit="1" customWidth="1"/>
    <col min="9" max="256" width="9.140625" style="282"/>
    <col min="257" max="257" width="5.7109375" style="282" customWidth="1"/>
    <col min="258" max="258" width="10.28515625" style="282" customWidth="1"/>
    <col min="259" max="259" width="10.140625" style="282" customWidth="1"/>
    <col min="260" max="260" width="101.28515625" style="282" customWidth="1"/>
    <col min="261" max="261" width="11.28515625" style="282" customWidth="1"/>
    <col min="262" max="263" width="0" style="282" hidden="1" customWidth="1"/>
    <col min="264" max="264" width="9.7109375" style="282" bestFit="1" customWidth="1"/>
    <col min="265" max="512" width="9.140625" style="282"/>
    <col min="513" max="513" width="5.7109375" style="282" customWidth="1"/>
    <col min="514" max="514" width="10.28515625" style="282" customWidth="1"/>
    <col min="515" max="515" width="10.140625" style="282" customWidth="1"/>
    <col min="516" max="516" width="101.28515625" style="282" customWidth="1"/>
    <col min="517" max="517" width="11.28515625" style="282" customWidth="1"/>
    <col min="518" max="519" width="0" style="282" hidden="1" customWidth="1"/>
    <col min="520" max="520" width="9.7109375" style="282" bestFit="1" customWidth="1"/>
    <col min="521" max="768" width="9.140625" style="282"/>
    <col min="769" max="769" width="5.7109375" style="282" customWidth="1"/>
    <col min="770" max="770" width="10.28515625" style="282" customWidth="1"/>
    <col min="771" max="771" width="10.140625" style="282" customWidth="1"/>
    <col min="772" max="772" width="101.28515625" style="282" customWidth="1"/>
    <col min="773" max="773" width="11.28515625" style="282" customWidth="1"/>
    <col min="774" max="775" width="0" style="282" hidden="1" customWidth="1"/>
    <col min="776" max="776" width="9.7109375" style="282" bestFit="1" customWidth="1"/>
    <col min="777" max="1024" width="9.140625" style="282"/>
    <col min="1025" max="1025" width="5.7109375" style="282" customWidth="1"/>
    <col min="1026" max="1026" width="10.28515625" style="282" customWidth="1"/>
    <col min="1027" max="1027" width="10.140625" style="282" customWidth="1"/>
    <col min="1028" max="1028" width="101.28515625" style="282" customWidth="1"/>
    <col min="1029" max="1029" width="11.28515625" style="282" customWidth="1"/>
    <col min="1030" max="1031" width="0" style="282" hidden="1" customWidth="1"/>
    <col min="1032" max="1032" width="9.7109375" style="282" bestFit="1" customWidth="1"/>
    <col min="1033" max="1280" width="9.140625" style="282"/>
    <col min="1281" max="1281" width="5.7109375" style="282" customWidth="1"/>
    <col min="1282" max="1282" width="10.28515625" style="282" customWidth="1"/>
    <col min="1283" max="1283" width="10.140625" style="282" customWidth="1"/>
    <col min="1284" max="1284" width="101.28515625" style="282" customWidth="1"/>
    <col min="1285" max="1285" width="11.28515625" style="282" customWidth="1"/>
    <col min="1286" max="1287" width="0" style="282" hidden="1" customWidth="1"/>
    <col min="1288" max="1288" width="9.7109375" style="282" bestFit="1" customWidth="1"/>
    <col min="1289" max="1536" width="9.140625" style="282"/>
    <col min="1537" max="1537" width="5.7109375" style="282" customWidth="1"/>
    <col min="1538" max="1538" width="10.28515625" style="282" customWidth="1"/>
    <col min="1539" max="1539" width="10.140625" style="282" customWidth="1"/>
    <col min="1540" max="1540" width="101.28515625" style="282" customWidth="1"/>
    <col min="1541" max="1541" width="11.28515625" style="282" customWidth="1"/>
    <col min="1542" max="1543" width="0" style="282" hidden="1" customWidth="1"/>
    <col min="1544" max="1544" width="9.7109375" style="282" bestFit="1" customWidth="1"/>
    <col min="1545" max="1792" width="9.140625" style="282"/>
    <col min="1793" max="1793" width="5.7109375" style="282" customWidth="1"/>
    <col min="1794" max="1794" width="10.28515625" style="282" customWidth="1"/>
    <col min="1795" max="1795" width="10.140625" style="282" customWidth="1"/>
    <col min="1796" max="1796" width="101.28515625" style="282" customWidth="1"/>
    <col min="1797" max="1797" width="11.28515625" style="282" customWidth="1"/>
    <col min="1798" max="1799" width="0" style="282" hidden="1" customWidth="1"/>
    <col min="1800" max="1800" width="9.7109375" style="282" bestFit="1" customWidth="1"/>
    <col min="1801" max="2048" width="9.140625" style="282"/>
    <col min="2049" max="2049" width="5.7109375" style="282" customWidth="1"/>
    <col min="2050" max="2050" width="10.28515625" style="282" customWidth="1"/>
    <col min="2051" max="2051" width="10.140625" style="282" customWidth="1"/>
    <col min="2052" max="2052" width="101.28515625" style="282" customWidth="1"/>
    <col min="2053" max="2053" width="11.28515625" style="282" customWidth="1"/>
    <col min="2054" max="2055" width="0" style="282" hidden="1" customWidth="1"/>
    <col min="2056" max="2056" width="9.7109375" style="282" bestFit="1" customWidth="1"/>
    <col min="2057" max="2304" width="9.140625" style="282"/>
    <col min="2305" max="2305" width="5.7109375" style="282" customWidth="1"/>
    <col min="2306" max="2306" width="10.28515625" style="282" customWidth="1"/>
    <col min="2307" max="2307" width="10.140625" style="282" customWidth="1"/>
    <col min="2308" max="2308" width="101.28515625" style="282" customWidth="1"/>
    <col min="2309" max="2309" width="11.28515625" style="282" customWidth="1"/>
    <col min="2310" max="2311" width="0" style="282" hidden="1" customWidth="1"/>
    <col min="2312" max="2312" width="9.7109375" style="282" bestFit="1" customWidth="1"/>
    <col min="2313" max="2560" width="9.140625" style="282"/>
    <col min="2561" max="2561" width="5.7109375" style="282" customWidth="1"/>
    <col min="2562" max="2562" width="10.28515625" style="282" customWidth="1"/>
    <col min="2563" max="2563" width="10.140625" style="282" customWidth="1"/>
    <col min="2564" max="2564" width="101.28515625" style="282" customWidth="1"/>
    <col min="2565" max="2565" width="11.28515625" style="282" customWidth="1"/>
    <col min="2566" max="2567" width="0" style="282" hidden="1" customWidth="1"/>
    <col min="2568" max="2568" width="9.7109375" style="282" bestFit="1" customWidth="1"/>
    <col min="2569" max="2816" width="9.140625" style="282"/>
    <col min="2817" max="2817" width="5.7109375" style="282" customWidth="1"/>
    <col min="2818" max="2818" width="10.28515625" style="282" customWidth="1"/>
    <col min="2819" max="2819" width="10.140625" style="282" customWidth="1"/>
    <col min="2820" max="2820" width="101.28515625" style="282" customWidth="1"/>
    <col min="2821" max="2821" width="11.28515625" style="282" customWidth="1"/>
    <col min="2822" max="2823" width="0" style="282" hidden="1" customWidth="1"/>
    <col min="2824" max="2824" width="9.7109375" style="282" bestFit="1" customWidth="1"/>
    <col min="2825" max="3072" width="9.140625" style="282"/>
    <col min="3073" max="3073" width="5.7109375" style="282" customWidth="1"/>
    <col min="3074" max="3074" width="10.28515625" style="282" customWidth="1"/>
    <col min="3075" max="3075" width="10.140625" style="282" customWidth="1"/>
    <col min="3076" max="3076" width="101.28515625" style="282" customWidth="1"/>
    <col min="3077" max="3077" width="11.28515625" style="282" customWidth="1"/>
    <col min="3078" max="3079" width="0" style="282" hidden="1" customWidth="1"/>
    <col min="3080" max="3080" width="9.7109375" style="282" bestFit="1" customWidth="1"/>
    <col min="3081" max="3328" width="9.140625" style="282"/>
    <col min="3329" max="3329" width="5.7109375" style="282" customWidth="1"/>
    <col min="3330" max="3330" width="10.28515625" style="282" customWidth="1"/>
    <col min="3331" max="3331" width="10.140625" style="282" customWidth="1"/>
    <col min="3332" max="3332" width="101.28515625" style="282" customWidth="1"/>
    <col min="3333" max="3333" width="11.28515625" style="282" customWidth="1"/>
    <col min="3334" max="3335" width="0" style="282" hidden="1" customWidth="1"/>
    <col min="3336" max="3336" width="9.7109375" style="282" bestFit="1" customWidth="1"/>
    <col min="3337" max="3584" width="9.140625" style="282"/>
    <col min="3585" max="3585" width="5.7109375" style="282" customWidth="1"/>
    <col min="3586" max="3586" width="10.28515625" style="282" customWidth="1"/>
    <col min="3587" max="3587" width="10.140625" style="282" customWidth="1"/>
    <col min="3588" max="3588" width="101.28515625" style="282" customWidth="1"/>
    <col min="3589" max="3589" width="11.28515625" style="282" customWidth="1"/>
    <col min="3590" max="3591" width="0" style="282" hidden="1" customWidth="1"/>
    <col min="3592" max="3592" width="9.7109375" style="282" bestFit="1" customWidth="1"/>
    <col min="3593" max="3840" width="9.140625" style="282"/>
    <col min="3841" max="3841" width="5.7109375" style="282" customWidth="1"/>
    <col min="3842" max="3842" width="10.28515625" style="282" customWidth="1"/>
    <col min="3843" max="3843" width="10.140625" style="282" customWidth="1"/>
    <col min="3844" max="3844" width="101.28515625" style="282" customWidth="1"/>
    <col min="3845" max="3845" width="11.28515625" style="282" customWidth="1"/>
    <col min="3846" max="3847" width="0" style="282" hidden="1" customWidth="1"/>
    <col min="3848" max="3848" width="9.7109375" style="282" bestFit="1" customWidth="1"/>
    <col min="3849" max="4096" width="9.140625" style="282"/>
    <col min="4097" max="4097" width="5.7109375" style="282" customWidth="1"/>
    <col min="4098" max="4098" width="10.28515625" style="282" customWidth="1"/>
    <col min="4099" max="4099" width="10.140625" style="282" customWidth="1"/>
    <col min="4100" max="4100" width="101.28515625" style="282" customWidth="1"/>
    <col min="4101" max="4101" width="11.28515625" style="282" customWidth="1"/>
    <col min="4102" max="4103" width="0" style="282" hidden="1" customWidth="1"/>
    <col min="4104" max="4104" width="9.7109375" style="282" bestFit="1" customWidth="1"/>
    <col min="4105" max="4352" width="9.140625" style="282"/>
    <col min="4353" max="4353" width="5.7109375" style="282" customWidth="1"/>
    <col min="4354" max="4354" width="10.28515625" style="282" customWidth="1"/>
    <col min="4355" max="4355" width="10.140625" style="282" customWidth="1"/>
    <col min="4356" max="4356" width="101.28515625" style="282" customWidth="1"/>
    <col min="4357" max="4357" width="11.28515625" style="282" customWidth="1"/>
    <col min="4358" max="4359" width="0" style="282" hidden="1" customWidth="1"/>
    <col min="4360" max="4360" width="9.7109375" style="282" bestFit="1" customWidth="1"/>
    <col min="4361" max="4608" width="9.140625" style="282"/>
    <col min="4609" max="4609" width="5.7109375" style="282" customWidth="1"/>
    <col min="4610" max="4610" width="10.28515625" style="282" customWidth="1"/>
    <col min="4611" max="4611" width="10.140625" style="282" customWidth="1"/>
    <col min="4612" max="4612" width="101.28515625" style="282" customWidth="1"/>
    <col min="4613" max="4613" width="11.28515625" style="282" customWidth="1"/>
    <col min="4614" max="4615" width="0" style="282" hidden="1" customWidth="1"/>
    <col min="4616" max="4616" width="9.7109375" style="282" bestFit="1" customWidth="1"/>
    <col min="4617" max="4864" width="9.140625" style="282"/>
    <col min="4865" max="4865" width="5.7109375" style="282" customWidth="1"/>
    <col min="4866" max="4866" width="10.28515625" style="282" customWidth="1"/>
    <col min="4867" max="4867" width="10.140625" style="282" customWidth="1"/>
    <col min="4868" max="4868" width="101.28515625" style="282" customWidth="1"/>
    <col min="4869" max="4869" width="11.28515625" style="282" customWidth="1"/>
    <col min="4870" max="4871" width="0" style="282" hidden="1" customWidth="1"/>
    <col min="4872" max="4872" width="9.7109375" style="282" bestFit="1" customWidth="1"/>
    <col min="4873" max="5120" width="9.140625" style="282"/>
    <col min="5121" max="5121" width="5.7109375" style="282" customWidth="1"/>
    <col min="5122" max="5122" width="10.28515625" style="282" customWidth="1"/>
    <col min="5123" max="5123" width="10.140625" style="282" customWidth="1"/>
    <col min="5124" max="5124" width="101.28515625" style="282" customWidth="1"/>
    <col min="5125" max="5125" width="11.28515625" style="282" customWidth="1"/>
    <col min="5126" max="5127" width="0" style="282" hidden="1" customWidth="1"/>
    <col min="5128" max="5128" width="9.7109375" style="282" bestFit="1" customWidth="1"/>
    <col min="5129" max="5376" width="9.140625" style="282"/>
    <col min="5377" max="5377" width="5.7109375" style="282" customWidth="1"/>
    <col min="5378" max="5378" width="10.28515625" style="282" customWidth="1"/>
    <col min="5379" max="5379" width="10.140625" style="282" customWidth="1"/>
    <col min="5380" max="5380" width="101.28515625" style="282" customWidth="1"/>
    <col min="5381" max="5381" width="11.28515625" style="282" customWidth="1"/>
    <col min="5382" max="5383" width="0" style="282" hidden="1" customWidth="1"/>
    <col min="5384" max="5384" width="9.7109375" style="282" bestFit="1" customWidth="1"/>
    <col min="5385" max="5632" width="9.140625" style="282"/>
    <col min="5633" max="5633" width="5.7109375" style="282" customWidth="1"/>
    <col min="5634" max="5634" width="10.28515625" style="282" customWidth="1"/>
    <col min="5635" max="5635" width="10.140625" style="282" customWidth="1"/>
    <col min="5636" max="5636" width="101.28515625" style="282" customWidth="1"/>
    <col min="5637" max="5637" width="11.28515625" style="282" customWidth="1"/>
    <col min="5638" max="5639" width="0" style="282" hidden="1" customWidth="1"/>
    <col min="5640" max="5640" width="9.7109375" style="282" bestFit="1" customWidth="1"/>
    <col min="5641" max="5888" width="9.140625" style="282"/>
    <col min="5889" max="5889" width="5.7109375" style="282" customWidth="1"/>
    <col min="5890" max="5890" width="10.28515625" style="282" customWidth="1"/>
    <col min="5891" max="5891" width="10.140625" style="282" customWidth="1"/>
    <col min="5892" max="5892" width="101.28515625" style="282" customWidth="1"/>
    <col min="5893" max="5893" width="11.28515625" style="282" customWidth="1"/>
    <col min="5894" max="5895" width="0" style="282" hidden="1" customWidth="1"/>
    <col min="5896" max="5896" width="9.7109375" style="282" bestFit="1" customWidth="1"/>
    <col min="5897" max="6144" width="9.140625" style="282"/>
    <col min="6145" max="6145" width="5.7109375" style="282" customWidth="1"/>
    <col min="6146" max="6146" width="10.28515625" style="282" customWidth="1"/>
    <col min="6147" max="6147" width="10.140625" style="282" customWidth="1"/>
    <col min="6148" max="6148" width="101.28515625" style="282" customWidth="1"/>
    <col min="6149" max="6149" width="11.28515625" style="282" customWidth="1"/>
    <col min="6150" max="6151" width="0" style="282" hidden="1" customWidth="1"/>
    <col min="6152" max="6152" width="9.7109375" style="282" bestFit="1" customWidth="1"/>
    <col min="6153" max="6400" width="9.140625" style="282"/>
    <col min="6401" max="6401" width="5.7109375" style="282" customWidth="1"/>
    <col min="6402" max="6402" width="10.28515625" style="282" customWidth="1"/>
    <col min="6403" max="6403" width="10.140625" style="282" customWidth="1"/>
    <col min="6404" max="6404" width="101.28515625" style="282" customWidth="1"/>
    <col min="6405" max="6405" width="11.28515625" style="282" customWidth="1"/>
    <col min="6406" max="6407" width="0" style="282" hidden="1" customWidth="1"/>
    <col min="6408" max="6408" width="9.7109375" style="282" bestFit="1" customWidth="1"/>
    <col min="6409" max="6656" width="9.140625" style="282"/>
    <col min="6657" max="6657" width="5.7109375" style="282" customWidth="1"/>
    <col min="6658" max="6658" width="10.28515625" style="282" customWidth="1"/>
    <col min="6659" max="6659" width="10.140625" style="282" customWidth="1"/>
    <col min="6660" max="6660" width="101.28515625" style="282" customWidth="1"/>
    <col min="6661" max="6661" width="11.28515625" style="282" customWidth="1"/>
    <col min="6662" max="6663" width="0" style="282" hidden="1" customWidth="1"/>
    <col min="6664" max="6664" width="9.7109375" style="282" bestFit="1" customWidth="1"/>
    <col min="6665" max="6912" width="9.140625" style="282"/>
    <col min="6913" max="6913" width="5.7109375" style="282" customWidth="1"/>
    <col min="6914" max="6914" width="10.28515625" style="282" customWidth="1"/>
    <col min="6915" max="6915" width="10.140625" style="282" customWidth="1"/>
    <col min="6916" max="6916" width="101.28515625" style="282" customWidth="1"/>
    <col min="6917" max="6917" width="11.28515625" style="282" customWidth="1"/>
    <col min="6918" max="6919" width="0" style="282" hidden="1" customWidth="1"/>
    <col min="6920" max="6920" width="9.7109375" style="282" bestFit="1" customWidth="1"/>
    <col min="6921" max="7168" width="9.140625" style="282"/>
    <col min="7169" max="7169" width="5.7109375" style="282" customWidth="1"/>
    <col min="7170" max="7170" width="10.28515625" style="282" customWidth="1"/>
    <col min="7171" max="7171" width="10.140625" style="282" customWidth="1"/>
    <col min="7172" max="7172" width="101.28515625" style="282" customWidth="1"/>
    <col min="7173" max="7173" width="11.28515625" style="282" customWidth="1"/>
    <col min="7174" max="7175" width="0" style="282" hidden="1" customWidth="1"/>
    <col min="7176" max="7176" width="9.7109375" style="282" bestFit="1" customWidth="1"/>
    <col min="7177" max="7424" width="9.140625" style="282"/>
    <col min="7425" max="7425" width="5.7109375" style="282" customWidth="1"/>
    <col min="7426" max="7426" width="10.28515625" style="282" customWidth="1"/>
    <col min="7427" max="7427" width="10.140625" style="282" customWidth="1"/>
    <col min="7428" max="7428" width="101.28515625" style="282" customWidth="1"/>
    <col min="7429" max="7429" width="11.28515625" style="282" customWidth="1"/>
    <col min="7430" max="7431" width="0" style="282" hidden="1" customWidth="1"/>
    <col min="7432" max="7432" width="9.7109375" style="282" bestFit="1" customWidth="1"/>
    <col min="7433" max="7680" width="9.140625" style="282"/>
    <col min="7681" max="7681" width="5.7109375" style="282" customWidth="1"/>
    <col min="7682" max="7682" width="10.28515625" style="282" customWidth="1"/>
    <col min="7683" max="7683" width="10.140625" style="282" customWidth="1"/>
    <col min="7684" max="7684" width="101.28515625" style="282" customWidth="1"/>
    <col min="7685" max="7685" width="11.28515625" style="282" customWidth="1"/>
    <col min="7686" max="7687" width="0" style="282" hidden="1" customWidth="1"/>
    <col min="7688" max="7688" width="9.7109375" style="282" bestFit="1" customWidth="1"/>
    <col min="7689" max="7936" width="9.140625" style="282"/>
    <col min="7937" max="7937" width="5.7109375" style="282" customWidth="1"/>
    <col min="7938" max="7938" width="10.28515625" style="282" customWidth="1"/>
    <col min="7939" max="7939" width="10.140625" style="282" customWidth="1"/>
    <col min="7940" max="7940" width="101.28515625" style="282" customWidth="1"/>
    <col min="7941" max="7941" width="11.28515625" style="282" customWidth="1"/>
    <col min="7942" max="7943" width="0" style="282" hidden="1" customWidth="1"/>
    <col min="7944" max="7944" width="9.7109375" style="282" bestFit="1" customWidth="1"/>
    <col min="7945" max="8192" width="9.140625" style="282"/>
    <col min="8193" max="8193" width="5.7109375" style="282" customWidth="1"/>
    <col min="8194" max="8194" width="10.28515625" style="282" customWidth="1"/>
    <col min="8195" max="8195" width="10.140625" style="282" customWidth="1"/>
    <col min="8196" max="8196" width="101.28515625" style="282" customWidth="1"/>
    <col min="8197" max="8197" width="11.28515625" style="282" customWidth="1"/>
    <col min="8198" max="8199" width="0" style="282" hidden="1" customWidth="1"/>
    <col min="8200" max="8200" width="9.7109375" style="282" bestFit="1" customWidth="1"/>
    <col min="8201" max="8448" width="9.140625" style="282"/>
    <col min="8449" max="8449" width="5.7109375" style="282" customWidth="1"/>
    <col min="8450" max="8450" width="10.28515625" style="282" customWidth="1"/>
    <col min="8451" max="8451" width="10.140625" style="282" customWidth="1"/>
    <col min="8452" max="8452" width="101.28515625" style="282" customWidth="1"/>
    <col min="8453" max="8453" width="11.28515625" style="282" customWidth="1"/>
    <col min="8454" max="8455" width="0" style="282" hidden="1" customWidth="1"/>
    <col min="8456" max="8456" width="9.7109375" style="282" bestFit="1" customWidth="1"/>
    <col min="8457" max="8704" width="9.140625" style="282"/>
    <col min="8705" max="8705" width="5.7109375" style="282" customWidth="1"/>
    <col min="8706" max="8706" width="10.28515625" style="282" customWidth="1"/>
    <col min="8707" max="8707" width="10.140625" style="282" customWidth="1"/>
    <col min="8708" max="8708" width="101.28515625" style="282" customWidth="1"/>
    <col min="8709" max="8709" width="11.28515625" style="282" customWidth="1"/>
    <col min="8710" max="8711" width="0" style="282" hidden="1" customWidth="1"/>
    <col min="8712" max="8712" width="9.7109375" style="282" bestFit="1" customWidth="1"/>
    <col min="8713" max="8960" width="9.140625" style="282"/>
    <col min="8961" max="8961" width="5.7109375" style="282" customWidth="1"/>
    <col min="8962" max="8962" width="10.28515625" style="282" customWidth="1"/>
    <col min="8963" max="8963" width="10.140625" style="282" customWidth="1"/>
    <col min="8964" max="8964" width="101.28515625" style="282" customWidth="1"/>
    <col min="8965" max="8965" width="11.28515625" style="282" customWidth="1"/>
    <col min="8966" max="8967" width="0" style="282" hidden="1" customWidth="1"/>
    <col min="8968" max="8968" width="9.7109375" style="282" bestFit="1" customWidth="1"/>
    <col min="8969" max="9216" width="9.140625" style="282"/>
    <col min="9217" max="9217" width="5.7109375" style="282" customWidth="1"/>
    <col min="9218" max="9218" width="10.28515625" style="282" customWidth="1"/>
    <col min="9219" max="9219" width="10.140625" style="282" customWidth="1"/>
    <col min="9220" max="9220" width="101.28515625" style="282" customWidth="1"/>
    <col min="9221" max="9221" width="11.28515625" style="282" customWidth="1"/>
    <col min="9222" max="9223" width="0" style="282" hidden="1" customWidth="1"/>
    <col min="9224" max="9224" width="9.7109375" style="282" bestFit="1" customWidth="1"/>
    <col min="9225" max="9472" width="9.140625" style="282"/>
    <col min="9473" max="9473" width="5.7109375" style="282" customWidth="1"/>
    <col min="9474" max="9474" width="10.28515625" style="282" customWidth="1"/>
    <col min="9475" max="9475" width="10.140625" style="282" customWidth="1"/>
    <col min="9476" max="9476" width="101.28515625" style="282" customWidth="1"/>
    <col min="9477" max="9477" width="11.28515625" style="282" customWidth="1"/>
    <col min="9478" max="9479" width="0" style="282" hidden="1" customWidth="1"/>
    <col min="9480" max="9480" width="9.7109375" style="282" bestFit="1" customWidth="1"/>
    <col min="9481" max="9728" width="9.140625" style="282"/>
    <col min="9729" max="9729" width="5.7109375" style="282" customWidth="1"/>
    <col min="9730" max="9730" width="10.28515625" style="282" customWidth="1"/>
    <col min="9731" max="9731" width="10.140625" style="282" customWidth="1"/>
    <col min="9732" max="9732" width="101.28515625" style="282" customWidth="1"/>
    <col min="9733" max="9733" width="11.28515625" style="282" customWidth="1"/>
    <col min="9734" max="9735" width="0" style="282" hidden="1" customWidth="1"/>
    <col min="9736" max="9736" width="9.7109375" style="282" bestFit="1" customWidth="1"/>
    <col min="9737" max="9984" width="9.140625" style="282"/>
    <col min="9985" max="9985" width="5.7109375" style="282" customWidth="1"/>
    <col min="9986" max="9986" width="10.28515625" style="282" customWidth="1"/>
    <col min="9987" max="9987" width="10.140625" style="282" customWidth="1"/>
    <col min="9988" max="9988" width="101.28515625" style="282" customWidth="1"/>
    <col min="9989" max="9989" width="11.28515625" style="282" customWidth="1"/>
    <col min="9990" max="9991" width="0" style="282" hidden="1" customWidth="1"/>
    <col min="9992" max="9992" width="9.7109375" style="282" bestFit="1" customWidth="1"/>
    <col min="9993" max="10240" width="9.140625" style="282"/>
    <col min="10241" max="10241" width="5.7109375" style="282" customWidth="1"/>
    <col min="10242" max="10242" width="10.28515625" style="282" customWidth="1"/>
    <col min="10243" max="10243" width="10.140625" style="282" customWidth="1"/>
    <col min="10244" max="10244" width="101.28515625" style="282" customWidth="1"/>
    <col min="10245" max="10245" width="11.28515625" style="282" customWidth="1"/>
    <col min="10246" max="10247" width="0" style="282" hidden="1" customWidth="1"/>
    <col min="10248" max="10248" width="9.7109375" style="282" bestFit="1" customWidth="1"/>
    <col min="10249" max="10496" width="9.140625" style="282"/>
    <col min="10497" max="10497" width="5.7109375" style="282" customWidth="1"/>
    <col min="10498" max="10498" width="10.28515625" style="282" customWidth="1"/>
    <col min="10499" max="10499" width="10.140625" style="282" customWidth="1"/>
    <col min="10500" max="10500" width="101.28515625" style="282" customWidth="1"/>
    <col min="10501" max="10501" width="11.28515625" style="282" customWidth="1"/>
    <col min="10502" max="10503" width="0" style="282" hidden="1" customWidth="1"/>
    <col min="10504" max="10504" width="9.7109375" style="282" bestFit="1" customWidth="1"/>
    <col min="10505" max="10752" width="9.140625" style="282"/>
    <col min="10753" max="10753" width="5.7109375" style="282" customWidth="1"/>
    <col min="10754" max="10754" width="10.28515625" style="282" customWidth="1"/>
    <col min="10755" max="10755" width="10.140625" style="282" customWidth="1"/>
    <col min="10756" max="10756" width="101.28515625" style="282" customWidth="1"/>
    <col min="10757" max="10757" width="11.28515625" style="282" customWidth="1"/>
    <col min="10758" max="10759" width="0" style="282" hidden="1" customWidth="1"/>
    <col min="10760" max="10760" width="9.7109375" style="282" bestFit="1" customWidth="1"/>
    <col min="10761" max="11008" width="9.140625" style="282"/>
    <col min="11009" max="11009" width="5.7109375" style="282" customWidth="1"/>
    <col min="11010" max="11010" width="10.28515625" style="282" customWidth="1"/>
    <col min="11011" max="11011" width="10.140625" style="282" customWidth="1"/>
    <col min="11012" max="11012" width="101.28515625" style="282" customWidth="1"/>
    <col min="11013" max="11013" width="11.28515625" style="282" customWidth="1"/>
    <col min="11014" max="11015" width="0" style="282" hidden="1" customWidth="1"/>
    <col min="11016" max="11016" width="9.7109375" style="282" bestFit="1" customWidth="1"/>
    <col min="11017" max="11264" width="9.140625" style="282"/>
    <col min="11265" max="11265" width="5.7109375" style="282" customWidth="1"/>
    <col min="11266" max="11266" width="10.28515625" style="282" customWidth="1"/>
    <col min="11267" max="11267" width="10.140625" style="282" customWidth="1"/>
    <col min="11268" max="11268" width="101.28515625" style="282" customWidth="1"/>
    <col min="11269" max="11269" width="11.28515625" style="282" customWidth="1"/>
    <col min="11270" max="11271" width="0" style="282" hidden="1" customWidth="1"/>
    <col min="11272" max="11272" width="9.7109375" style="282" bestFit="1" customWidth="1"/>
    <col min="11273" max="11520" width="9.140625" style="282"/>
    <col min="11521" max="11521" width="5.7109375" style="282" customWidth="1"/>
    <col min="11522" max="11522" width="10.28515625" style="282" customWidth="1"/>
    <col min="11523" max="11523" width="10.140625" style="282" customWidth="1"/>
    <col min="11524" max="11524" width="101.28515625" style="282" customWidth="1"/>
    <col min="11525" max="11525" width="11.28515625" style="282" customWidth="1"/>
    <col min="11526" max="11527" width="0" style="282" hidden="1" customWidth="1"/>
    <col min="11528" max="11528" width="9.7109375" style="282" bestFit="1" customWidth="1"/>
    <col min="11529" max="11776" width="9.140625" style="282"/>
    <col min="11777" max="11777" width="5.7109375" style="282" customWidth="1"/>
    <col min="11778" max="11778" width="10.28515625" style="282" customWidth="1"/>
    <col min="11779" max="11779" width="10.140625" style="282" customWidth="1"/>
    <col min="11780" max="11780" width="101.28515625" style="282" customWidth="1"/>
    <col min="11781" max="11781" width="11.28515625" style="282" customWidth="1"/>
    <col min="11782" max="11783" width="0" style="282" hidden="1" customWidth="1"/>
    <col min="11784" max="11784" width="9.7109375" style="282" bestFit="1" customWidth="1"/>
    <col min="11785" max="12032" width="9.140625" style="282"/>
    <col min="12033" max="12033" width="5.7109375" style="282" customWidth="1"/>
    <col min="12034" max="12034" width="10.28515625" style="282" customWidth="1"/>
    <col min="12035" max="12035" width="10.140625" style="282" customWidth="1"/>
    <col min="12036" max="12036" width="101.28515625" style="282" customWidth="1"/>
    <col min="12037" max="12037" width="11.28515625" style="282" customWidth="1"/>
    <col min="12038" max="12039" width="0" style="282" hidden="1" customWidth="1"/>
    <col min="12040" max="12040" width="9.7109375" style="282" bestFit="1" customWidth="1"/>
    <col min="12041" max="12288" width="9.140625" style="282"/>
    <col min="12289" max="12289" width="5.7109375" style="282" customWidth="1"/>
    <col min="12290" max="12290" width="10.28515625" style="282" customWidth="1"/>
    <col min="12291" max="12291" width="10.140625" style="282" customWidth="1"/>
    <col min="12292" max="12292" width="101.28515625" style="282" customWidth="1"/>
    <col min="12293" max="12293" width="11.28515625" style="282" customWidth="1"/>
    <col min="12294" max="12295" width="0" style="282" hidden="1" customWidth="1"/>
    <col min="12296" max="12296" width="9.7109375" style="282" bestFit="1" customWidth="1"/>
    <col min="12297" max="12544" width="9.140625" style="282"/>
    <col min="12545" max="12545" width="5.7109375" style="282" customWidth="1"/>
    <col min="12546" max="12546" width="10.28515625" style="282" customWidth="1"/>
    <col min="12547" max="12547" width="10.140625" style="282" customWidth="1"/>
    <col min="12548" max="12548" width="101.28515625" style="282" customWidth="1"/>
    <col min="12549" max="12549" width="11.28515625" style="282" customWidth="1"/>
    <col min="12550" max="12551" width="0" style="282" hidden="1" customWidth="1"/>
    <col min="12552" max="12552" width="9.7109375" style="282" bestFit="1" customWidth="1"/>
    <col min="12553" max="12800" width="9.140625" style="282"/>
    <col min="12801" max="12801" width="5.7109375" style="282" customWidth="1"/>
    <col min="12802" max="12802" width="10.28515625" style="282" customWidth="1"/>
    <col min="12803" max="12803" width="10.140625" style="282" customWidth="1"/>
    <col min="12804" max="12804" width="101.28515625" style="282" customWidth="1"/>
    <col min="12805" max="12805" width="11.28515625" style="282" customWidth="1"/>
    <col min="12806" max="12807" width="0" style="282" hidden="1" customWidth="1"/>
    <col min="12808" max="12808" width="9.7109375" style="282" bestFit="1" customWidth="1"/>
    <col min="12809" max="13056" width="9.140625" style="282"/>
    <col min="13057" max="13057" width="5.7109375" style="282" customWidth="1"/>
    <col min="13058" max="13058" width="10.28515625" style="282" customWidth="1"/>
    <col min="13059" max="13059" width="10.140625" style="282" customWidth="1"/>
    <col min="13060" max="13060" width="101.28515625" style="282" customWidth="1"/>
    <col min="13061" max="13061" width="11.28515625" style="282" customWidth="1"/>
    <col min="13062" max="13063" width="0" style="282" hidden="1" customWidth="1"/>
    <col min="13064" max="13064" width="9.7109375" style="282" bestFit="1" customWidth="1"/>
    <col min="13065" max="13312" width="9.140625" style="282"/>
    <col min="13313" max="13313" width="5.7109375" style="282" customWidth="1"/>
    <col min="13314" max="13314" width="10.28515625" style="282" customWidth="1"/>
    <col min="13315" max="13315" width="10.140625" style="282" customWidth="1"/>
    <col min="13316" max="13316" width="101.28515625" style="282" customWidth="1"/>
    <col min="13317" max="13317" width="11.28515625" style="282" customWidth="1"/>
    <col min="13318" max="13319" width="0" style="282" hidden="1" customWidth="1"/>
    <col min="13320" max="13320" width="9.7109375" style="282" bestFit="1" customWidth="1"/>
    <col min="13321" max="13568" width="9.140625" style="282"/>
    <col min="13569" max="13569" width="5.7109375" style="282" customWidth="1"/>
    <col min="13570" max="13570" width="10.28515625" style="282" customWidth="1"/>
    <col min="13571" max="13571" width="10.140625" style="282" customWidth="1"/>
    <col min="13572" max="13572" width="101.28515625" style="282" customWidth="1"/>
    <col min="13573" max="13573" width="11.28515625" style="282" customWidth="1"/>
    <col min="13574" max="13575" width="0" style="282" hidden="1" customWidth="1"/>
    <col min="13576" max="13576" width="9.7109375" style="282" bestFit="1" customWidth="1"/>
    <col min="13577" max="13824" width="9.140625" style="282"/>
    <col min="13825" max="13825" width="5.7109375" style="282" customWidth="1"/>
    <col min="13826" max="13826" width="10.28515625" style="282" customWidth="1"/>
    <col min="13827" max="13827" width="10.140625" style="282" customWidth="1"/>
    <col min="13828" max="13828" width="101.28515625" style="282" customWidth="1"/>
    <col min="13829" max="13829" width="11.28515625" style="282" customWidth="1"/>
    <col min="13830" max="13831" width="0" style="282" hidden="1" customWidth="1"/>
    <col min="13832" max="13832" width="9.7109375" style="282" bestFit="1" customWidth="1"/>
    <col min="13833" max="14080" width="9.140625" style="282"/>
    <col min="14081" max="14081" width="5.7109375" style="282" customWidth="1"/>
    <col min="14082" max="14082" width="10.28515625" style="282" customWidth="1"/>
    <col min="14083" max="14083" width="10.140625" style="282" customWidth="1"/>
    <col min="14084" max="14084" width="101.28515625" style="282" customWidth="1"/>
    <col min="14085" max="14085" width="11.28515625" style="282" customWidth="1"/>
    <col min="14086" max="14087" width="0" style="282" hidden="1" customWidth="1"/>
    <col min="14088" max="14088" width="9.7109375" style="282" bestFit="1" customWidth="1"/>
    <col min="14089" max="14336" width="9.140625" style="282"/>
    <col min="14337" max="14337" width="5.7109375" style="282" customWidth="1"/>
    <col min="14338" max="14338" width="10.28515625" style="282" customWidth="1"/>
    <col min="14339" max="14339" width="10.140625" style="282" customWidth="1"/>
    <col min="14340" max="14340" width="101.28515625" style="282" customWidth="1"/>
    <col min="14341" max="14341" width="11.28515625" style="282" customWidth="1"/>
    <col min="14342" max="14343" width="0" style="282" hidden="1" customWidth="1"/>
    <col min="14344" max="14344" width="9.7109375" style="282" bestFit="1" customWidth="1"/>
    <col min="14345" max="14592" width="9.140625" style="282"/>
    <col min="14593" max="14593" width="5.7109375" style="282" customWidth="1"/>
    <col min="14594" max="14594" width="10.28515625" style="282" customWidth="1"/>
    <col min="14595" max="14595" width="10.140625" style="282" customWidth="1"/>
    <col min="14596" max="14596" width="101.28515625" style="282" customWidth="1"/>
    <col min="14597" max="14597" width="11.28515625" style="282" customWidth="1"/>
    <col min="14598" max="14599" width="0" style="282" hidden="1" customWidth="1"/>
    <col min="14600" max="14600" width="9.7109375" style="282" bestFit="1" customWidth="1"/>
    <col min="14601" max="14848" width="9.140625" style="282"/>
    <col min="14849" max="14849" width="5.7109375" style="282" customWidth="1"/>
    <col min="14850" max="14850" width="10.28515625" style="282" customWidth="1"/>
    <col min="14851" max="14851" width="10.140625" style="282" customWidth="1"/>
    <col min="14852" max="14852" width="101.28515625" style="282" customWidth="1"/>
    <col min="14853" max="14853" width="11.28515625" style="282" customWidth="1"/>
    <col min="14854" max="14855" width="0" style="282" hidden="1" customWidth="1"/>
    <col min="14856" max="14856" width="9.7109375" style="282" bestFit="1" customWidth="1"/>
    <col min="14857" max="15104" width="9.140625" style="282"/>
    <col min="15105" max="15105" width="5.7109375" style="282" customWidth="1"/>
    <col min="15106" max="15106" width="10.28515625" style="282" customWidth="1"/>
    <col min="15107" max="15107" width="10.140625" style="282" customWidth="1"/>
    <col min="15108" max="15108" width="101.28515625" style="282" customWidth="1"/>
    <col min="15109" max="15109" width="11.28515625" style="282" customWidth="1"/>
    <col min="15110" max="15111" width="0" style="282" hidden="1" customWidth="1"/>
    <col min="15112" max="15112" width="9.7109375" style="282" bestFit="1" customWidth="1"/>
    <col min="15113" max="15360" width="9.140625" style="282"/>
    <col min="15361" max="15361" width="5.7109375" style="282" customWidth="1"/>
    <col min="15362" max="15362" width="10.28515625" style="282" customWidth="1"/>
    <col min="15363" max="15363" width="10.140625" style="282" customWidth="1"/>
    <col min="15364" max="15364" width="101.28515625" style="282" customWidth="1"/>
    <col min="15365" max="15365" width="11.28515625" style="282" customWidth="1"/>
    <col min="15366" max="15367" width="0" style="282" hidden="1" customWidth="1"/>
    <col min="15368" max="15368" width="9.7109375" style="282" bestFit="1" customWidth="1"/>
    <col min="15369" max="15616" width="9.140625" style="282"/>
    <col min="15617" max="15617" width="5.7109375" style="282" customWidth="1"/>
    <col min="15618" max="15618" width="10.28515625" style="282" customWidth="1"/>
    <col min="15619" max="15619" width="10.140625" style="282" customWidth="1"/>
    <col min="15620" max="15620" width="101.28515625" style="282" customWidth="1"/>
    <col min="15621" max="15621" width="11.28515625" style="282" customWidth="1"/>
    <col min="15622" max="15623" width="0" style="282" hidden="1" customWidth="1"/>
    <col min="15624" max="15624" width="9.7109375" style="282" bestFit="1" customWidth="1"/>
    <col min="15625" max="15872" width="9.140625" style="282"/>
    <col min="15873" max="15873" width="5.7109375" style="282" customWidth="1"/>
    <col min="15874" max="15874" width="10.28515625" style="282" customWidth="1"/>
    <col min="15875" max="15875" width="10.140625" style="282" customWidth="1"/>
    <col min="15876" max="15876" width="101.28515625" style="282" customWidth="1"/>
    <col min="15877" max="15877" width="11.28515625" style="282" customWidth="1"/>
    <col min="15878" max="15879" width="0" style="282" hidden="1" customWidth="1"/>
    <col min="15880" max="15880" width="9.7109375" style="282" bestFit="1" customWidth="1"/>
    <col min="15881" max="16128" width="9.140625" style="282"/>
    <col min="16129" max="16129" width="5.7109375" style="282" customWidth="1"/>
    <col min="16130" max="16130" width="10.28515625" style="282" customWidth="1"/>
    <col min="16131" max="16131" width="10.140625" style="282" customWidth="1"/>
    <col min="16132" max="16132" width="101.28515625" style="282" customWidth="1"/>
    <col min="16133" max="16133" width="11.28515625" style="282" customWidth="1"/>
    <col min="16134" max="16135" width="0" style="282" hidden="1" customWidth="1"/>
    <col min="16136" max="16136" width="9.7109375" style="282" bestFit="1" customWidth="1"/>
    <col min="16137" max="16384" width="9.140625" style="282"/>
  </cols>
  <sheetData>
    <row r="2" spans="1:7" x14ac:dyDescent="0.2">
      <c r="A2" s="1571" t="s">
        <v>687</v>
      </c>
      <c r="B2" s="1571"/>
      <c r="C2" s="1571"/>
      <c r="D2" s="1571"/>
      <c r="E2" s="1571"/>
      <c r="F2" s="1571"/>
      <c r="G2" s="1571"/>
    </row>
    <row r="3" spans="1:7" hidden="1" x14ac:dyDescent="0.2">
      <c r="A3" s="283"/>
      <c r="B3" s="283"/>
      <c r="C3" s="283"/>
      <c r="D3" s="283"/>
      <c r="E3" s="283"/>
      <c r="F3" s="283"/>
      <c r="G3" s="283"/>
    </row>
    <row r="4" spans="1:7" x14ac:dyDescent="0.2">
      <c r="C4" s="1572" t="s">
        <v>351</v>
      </c>
      <c r="D4" s="1572"/>
      <c r="E4" s="1572"/>
      <c r="F4" s="1572"/>
      <c r="G4" s="1572"/>
    </row>
    <row r="5" spans="1:7" x14ac:dyDescent="0.2">
      <c r="A5" s="284" t="s">
        <v>688</v>
      </c>
      <c r="B5" s="284" t="s">
        <v>689</v>
      </c>
      <c r="C5" s="284" t="s">
        <v>351</v>
      </c>
      <c r="D5" s="284" t="s">
        <v>690</v>
      </c>
      <c r="E5" s="284" t="s">
        <v>14</v>
      </c>
      <c r="F5" s="285" t="s">
        <v>691</v>
      </c>
      <c r="G5" s="285" t="s">
        <v>692</v>
      </c>
    </row>
    <row r="6" spans="1:7" x14ac:dyDescent="0.2">
      <c r="A6" s="286"/>
      <c r="B6" s="287"/>
      <c r="C6" s="288">
        <v>10000</v>
      </c>
      <c r="D6" s="289" t="s">
        <v>693</v>
      </c>
      <c r="E6" s="290" t="s">
        <v>694</v>
      </c>
      <c r="F6" s="291"/>
      <c r="G6" s="291"/>
    </row>
    <row r="7" spans="1:7" x14ac:dyDescent="0.2">
      <c r="A7" s="292">
        <v>6</v>
      </c>
      <c r="B7" s="293">
        <v>44958</v>
      </c>
      <c r="C7" s="291">
        <v>-250</v>
      </c>
      <c r="D7" s="287" t="s">
        <v>695</v>
      </c>
      <c r="E7" s="294" t="s">
        <v>696</v>
      </c>
      <c r="F7" s="291"/>
      <c r="G7" s="291"/>
    </row>
    <row r="8" spans="1:7" x14ac:dyDescent="0.2">
      <c r="A8" s="292"/>
      <c r="B8" s="293">
        <v>44949</v>
      </c>
      <c r="C8" s="291">
        <v>-500</v>
      </c>
      <c r="D8" s="287" t="s">
        <v>697</v>
      </c>
      <c r="E8" s="287" t="s">
        <v>694</v>
      </c>
      <c r="F8" s="291"/>
      <c r="G8" s="291"/>
    </row>
    <row r="9" spans="1:7" s="300" customFormat="1" x14ac:dyDescent="0.2">
      <c r="A9" s="295"/>
      <c r="B9" s="296">
        <v>44965</v>
      </c>
      <c r="C9" s="297">
        <v>-350</v>
      </c>
      <c r="D9" s="298" t="s">
        <v>698</v>
      </c>
      <c r="E9" s="299" t="s">
        <v>694</v>
      </c>
      <c r="F9" s="299"/>
    </row>
    <row r="10" spans="1:7" s="300" customFormat="1" x14ac:dyDescent="0.2">
      <c r="A10" s="295"/>
      <c r="B10" s="296">
        <v>44985</v>
      </c>
      <c r="C10" s="297">
        <v>-100</v>
      </c>
      <c r="D10" s="298" t="s">
        <v>699</v>
      </c>
      <c r="E10" s="299" t="s">
        <v>694</v>
      </c>
      <c r="F10" s="299"/>
    </row>
    <row r="11" spans="1:7" s="300" customFormat="1" x14ac:dyDescent="0.2">
      <c r="A11" s="295">
        <v>8</v>
      </c>
      <c r="B11" s="296">
        <v>44986</v>
      </c>
      <c r="C11" s="297">
        <v>-60</v>
      </c>
      <c r="D11" s="298" t="s">
        <v>700</v>
      </c>
      <c r="E11" s="299" t="s">
        <v>694</v>
      </c>
      <c r="F11" s="301"/>
    </row>
    <row r="12" spans="1:7" s="300" customFormat="1" x14ac:dyDescent="0.2">
      <c r="A12" s="295">
        <v>9</v>
      </c>
      <c r="B12" s="296">
        <v>45000</v>
      </c>
      <c r="C12" s="297">
        <v>-127.4</v>
      </c>
      <c r="D12" s="298" t="s">
        <v>701</v>
      </c>
      <c r="E12" s="299" t="s">
        <v>694</v>
      </c>
      <c r="F12" s="301"/>
    </row>
    <row r="13" spans="1:7" s="300" customFormat="1" x14ac:dyDescent="0.2">
      <c r="A13" s="295">
        <v>10</v>
      </c>
      <c r="B13" s="296">
        <v>45012</v>
      </c>
      <c r="C13" s="297">
        <v>-1000</v>
      </c>
      <c r="D13" s="298" t="s">
        <v>702</v>
      </c>
      <c r="E13" s="299" t="s">
        <v>696</v>
      </c>
      <c r="F13" s="299"/>
    </row>
    <row r="14" spans="1:7" s="300" customFormat="1" x14ac:dyDescent="0.2">
      <c r="A14" s="295"/>
      <c r="B14" s="296">
        <v>45005</v>
      </c>
      <c r="C14" s="297">
        <v>-200</v>
      </c>
      <c r="D14" s="298" t="s">
        <v>699</v>
      </c>
      <c r="E14" s="299" t="s">
        <v>694</v>
      </c>
      <c r="F14" s="299"/>
    </row>
    <row r="15" spans="1:7" s="300" customFormat="1" x14ac:dyDescent="0.2">
      <c r="A15" s="295">
        <v>14</v>
      </c>
      <c r="B15" s="296">
        <v>45077</v>
      </c>
      <c r="C15" s="297">
        <v>-47</v>
      </c>
      <c r="D15" s="298" t="s">
        <v>703</v>
      </c>
      <c r="E15" s="299" t="s">
        <v>704</v>
      </c>
      <c r="F15" s="299"/>
    </row>
    <row r="16" spans="1:7" s="300" customFormat="1" x14ac:dyDescent="0.2">
      <c r="A16" s="295">
        <v>15</v>
      </c>
      <c r="B16" s="296">
        <v>45089</v>
      </c>
      <c r="C16" s="297">
        <v>-500</v>
      </c>
      <c r="D16" s="298" t="s">
        <v>705</v>
      </c>
      <c r="E16" s="299" t="s">
        <v>694</v>
      </c>
      <c r="F16" s="299"/>
    </row>
    <row r="17" spans="1:6" s="300" customFormat="1" x14ac:dyDescent="0.2">
      <c r="A17" s="295">
        <v>15</v>
      </c>
      <c r="B17" s="296">
        <v>45089</v>
      </c>
      <c r="C17" s="297">
        <v>-105</v>
      </c>
      <c r="D17" s="298" t="s">
        <v>706</v>
      </c>
      <c r="E17" s="299" t="s">
        <v>707</v>
      </c>
      <c r="F17" s="299"/>
    </row>
    <row r="18" spans="1:6" s="300" customFormat="1" x14ac:dyDescent="0.2">
      <c r="A18" s="295">
        <v>16</v>
      </c>
      <c r="B18" s="296">
        <v>45105</v>
      </c>
      <c r="C18" s="297">
        <v>-500</v>
      </c>
      <c r="D18" s="298" t="s">
        <v>708</v>
      </c>
      <c r="E18" s="299" t="s">
        <v>696</v>
      </c>
      <c r="F18" s="299"/>
    </row>
    <row r="19" spans="1:6" s="300" customFormat="1" x14ac:dyDescent="0.2">
      <c r="A19" s="295"/>
      <c r="B19" s="296">
        <v>45128</v>
      </c>
      <c r="C19" s="297">
        <v>-1</v>
      </c>
      <c r="D19" s="298" t="s">
        <v>709</v>
      </c>
      <c r="E19" s="299" t="s">
        <v>694</v>
      </c>
      <c r="F19" s="299"/>
    </row>
    <row r="20" spans="1:6" s="300" customFormat="1" x14ac:dyDescent="0.2">
      <c r="A20" s="295"/>
      <c r="B20" s="296">
        <v>45189</v>
      </c>
      <c r="C20" s="297">
        <v>-400</v>
      </c>
      <c r="D20" s="298" t="s">
        <v>710</v>
      </c>
      <c r="E20" s="299" t="s">
        <v>694</v>
      </c>
      <c r="F20" s="299"/>
    </row>
    <row r="21" spans="1:6" s="300" customFormat="1" x14ac:dyDescent="0.2">
      <c r="A21" s="295">
        <v>22</v>
      </c>
      <c r="B21" s="296">
        <v>45196</v>
      </c>
      <c r="C21" s="297">
        <v>6086</v>
      </c>
      <c r="D21" s="298" t="s">
        <v>711</v>
      </c>
      <c r="E21" s="299" t="s">
        <v>694</v>
      </c>
      <c r="F21" s="299"/>
    </row>
    <row r="22" spans="1:6" s="300" customFormat="1" x14ac:dyDescent="0.2">
      <c r="A22" s="295">
        <v>22</v>
      </c>
      <c r="B22" s="296">
        <v>45196</v>
      </c>
      <c r="C22" s="297">
        <v>-99</v>
      </c>
      <c r="D22" s="298" t="s">
        <v>712</v>
      </c>
      <c r="E22" s="299" t="s">
        <v>704</v>
      </c>
      <c r="F22" s="299"/>
    </row>
    <row r="23" spans="1:6" s="300" customFormat="1" x14ac:dyDescent="0.2">
      <c r="A23" s="295">
        <v>22</v>
      </c>
      <c r="B23" s="296">
        <v>45196</v>
      </c>
      <c r="C23" s="297">
        <v>-788.1</v>
      </c>
      <c r="D23" s="298" t="s">
        <v>713</v>
      </c>
      <c r="E23" s="299" t="s">
        <v>696</v>
      </c>
      <c r="F23" s="299"/>
    </row>
    <row r="24" spans="1:6" s="300" customFormat="1" x14ac:dyDescent="0.2">
      <c r="A24" s="295"/>
      <c r="B24" s="296">
        <v>45189</v>
      </c>
      <c r="C24" s="297">
        <v>0</v>
      </c>
      <c r="D24" s="298" t="s">
        <v>710</v>
      </c>
      <c r="E24" s="299" t="s">
        <v>694</v>
      </c>
      <c r="F24" s="299"/>
    </row>
    <row r="25" spans="1:6" s="300" customFormat="1" x14ac:dyDescent="0.2">
      <c r="A25" s="295"/>
      <c r="B25" s="296">
        <v>45201</v>
      </c>
      <c r="C25" s="297">
        <v>-90</v>
      </c>
      <c r="D25" s="298" t="s">
        <v>714</v>
      </c>
      <c r="E25" s="299" t="s">
        <v>694</v>
      </c>
      <c r="F25" s="299"/>
    </row>
    <row r="26" spans="1:6" s="300" customFormat="1" x14ac:dyDescent="0.2">
      <c r="A26" s="295"/>
      <c r="B26" s="296">
        <v>45204</v>
      </c>
      <c r="C26" s="297">
        <v>-26</v>
      </c>
      <c r="D26" s="298" t="s">
        <v>715</v>
      </c>
      <c r="E26" s="299" t="s">
        <v>694</v>
      </c>
      <c r="F26" s="299"/>
    </row>
    <row r="27" spans="1:6" s="300" customFormat="1" x14ac:dyDescent="0.2">
      <c r="A27" s="295"/>
      <c r="B27" s="296">
        <v>45223</v>
      </c>
      <c r="C27" s="297">
        <v>-1100</v>
      </c>
      <c r="D27" s="298" t="s">
        <v>716</v>
      </c>
      <c r="E27" s="299" t="s">
        <v>694</v>
      </c>
      <c r="F27" s="299"/>
    </row>
    <row r="28" spans="1:6" s="300" customFormat="1" x14ac:dyDescent="0.2">
      <c r="A28" s="295">
        <v>25</v>
      </c>
      <c r="B28" s="296">
        <v>45238</v>
      </c>
      <c r="C28" s="297">
        <v>-2764.2</v>
      </c>
      <c r="D28" s="298" t="s">
        <v>717</v>
      </c>
      <c r="E28" s="299" t="s">
        <v>696</v>
      </c>
      <c r="F28" s="301"/>
    </row>
    <row r="29" spans="1:6" s="300" customFormat="1" x14ac:dyDescent="0.2">
      <c r="A29" s="295"/>
      <c r="B29" s="296">
        <v>45232</v>
      </c>
      <c r="C29" s="297">
        <v>549</v>
      </c>
      <c r="D29" s="298" t="s">
        <v>718</v>
      </c>
      <c r="E29" s="299" t="s">
        <v>694</v>
      </c>
      <c r="F29" s="301"/>
    </row>
    <row r="30" spans="1:6" s="300" customFormat="1" x14ac:dyDescent="0.2">
      <c r="A30" s="295">
        <v>26</v>
      </c>
      <c r="B30" s="296">
        <v>45252</v>
      </c>
      <c r="C30" s="297">
        <v>-533.70000000000005</v>
      </c>
      <c r="D30" s="298" t="s">
        <v>719</v>
      </c>
      <c r="E30" s="299" t="s">
        <v>694</v>
      </c>
      <c r="F30" s="301"/>
    </row>
    <row r="31" spans="1:6" s="300" customFormat="1" x14ac:dyDescent="0.2">
      <c r="A31" s="295"/>
      <c r="B31" s="296">
        <v>45254</v>
      </c>
      <c r="C31" s="297">
        <v>-29.2</v>
      </c>
      <c r="D31" s="298" t="s">
        <v>720</v>
      </c>
      <c r="E31" s="299" t="s">
        <v>694</v>
      </c>
      <c r="F31" s="301"/>
    </row>
    <row r="32" spans="1:6" s="300" customFormat="1" x14ac:dyDescent="0.2">
      <c r="A32" s="295"/>
      <c r="B32" s="296">
        <v>45278</v>
      </c>
      <c r="C32" s="297">
        <v>-600</v>
      </c>
      <c r="D32" s="298" t="s">
        <v>721</v>
      </c>
      <c r="E32" s="299" t="s">
        <v>694</v>
      </c>
      <c r="F32" s="301"/>
    </row>
    <row r="33" spans="1:7" s="300" customFormat="1" x14ac:dyDescent="0.2">
      <c r="A33" s="295"/>
      <c r="B33" s="296">
        <v>45278</v>
      </c>
      <c r="C33" s="297">
        <v>-200</v>
      </c>
      <c r="D33" s="298" t="s">
        <v>722</v>
      </c>
      <c r="E33" s="299" t="s">
        <v>694</v>
      </c>
      <c r="F33" s="301"/>
    </row>
    <row r="34" spans="1:7" s="300" customFormat="1" x14ac:dyDescent="0.2">
      <c r="A34" s="295"/>
      <c r="B34" s="296">
        <v>45279</v>
      </c>
      <c r="C34" s="297">
        <v>-60</v>
      </c>
      <c r="D34" s="298" t="s">
        <v>723</v>
      </c>
      <c r="E34" s="299" t="s">
        <v>694</v>
      </c>
      <c r="F34" s="301"/>
    </row>
    <row r="35" spans="1:7" x14ac:dyDescent="0.2">
      <c r="A35" s="292"/>
      <c r="B35" s="293"/>
      <c r="C35" s="288">
        <f>SUM(C6:C34)</f>
        <v>6204.4000000000005</v>
      </c>
      <c r="D35" s="302" t="s">
        <v>724</v>
      </c>
      <c r="E35" s="294"/>
      <c r="F35" s="291"/>
      <c r="G35" s="291"/>
    </row>
    <row r="36" spans="1:7" x14ac:dyDescent="0.2">
      <c r="A36" s="292"/>
      <c r="B36" s="293"/>
      <c r="C36" s="288"/>
      <c r="D36" s="289"/>
      <c r="E36" s="294"/>
      <c r="F36" s="291"/>
      <c r="G36" s="291"/>
    </row>
    <row r="37" spans="1:7" x14ac:dyDescent="0.2">
      <c r="A37" s="303"/>
      <c r="B37" s="304"/>
      <c r="C37" s="305"/>
      <c r="D37" s="289" t="s">
        <v>725</v>
      </c>
      <c r="E37" s="306"/>
      <c r="F37" s="291"/>
      <c r="G37" s="291"/>
    </row>
    <row r="38" spans="1:7" s="300" customFormat="1" x14ac:dyDescent="0.2">
      <c r="A38" s="295"/>
      <c r="B38" s="296"/>
      <c r="C38" s="297"/>
      <c r="D38" s="298"/>
      <c r="E38" s="299"/>
      <c r="F38" s="301"/>
    </row>
    <row r="39" spans="1:7" s="300" customFormat="1" x14ac:dyDescent="0.2">
      <c r="A39" s="295"/>
      <c r="B39" s="296"/>
      <c r="C39" s="297"/>
      <c r="D39" s="298"/>
      <c r="E39" s="299"/>
      <c r="F39" s="301"/>
    </row>
    <row r="40" spans="1:7" s="300" customFormat="1" x14ac:dyDescent="0.2">
      <c r="A40" s="295"/>
      <c r="B40" s="296"/>
      <c r="C40" s="297"/>
      <c r="D40" s="298"/>
      <c r="E40" s="299"/>
      <c r="F40" s="301"/>
    </row>
    <row r="41" spans="1:7" x14ac:dyDescent="0.2">
      <c r="A41" s="307"/>
      <c r="B41" s="287"/>
      <c r="C41" s="288">
        <f>SUM(C38:C40)</f>
        <v>0</v>
      </c>
      <c r="D41" s="308"/>
      <c r="E41" s="287"/>
    </row>
    <row r="42" spans="1:7" x14ac:dyDescent="0.2">
      <c r="A42" s="307"/>
      <c r="B42" s="287"/>
      <c r="C42" s="291"/>
      <c r="D42" s="308"/>
      <c r="E42" s="287"/>
    </row>
    <row r="43" spans="1:7" x14ac:dyDescent="0.2">
      <c r="A43" s="307"/>
      <c r="B43" s="287"/>
      <c r="C43" s="291"/>
      <c r="D43" s="308"/>
      <c r="E43" s="287"/>
    </row>
    <row r="44" spans="1:7" x14ac:dyDescent="0.2">
      <c r="A44" s="307"/>
      <c r="B44" s="287"/>
      <c r="C44" s="291"/>
      <c r="D44" s="308"/>
      <c r="E44" s="287"/>
    </row>
    <row r="45" spans="1:7" x14ac:dyDescent="0.2">
      <c r="A45" s="307"/>
      <c r="B45" s="287"/>
      <c r="C45" s="291"/>
      <c r="D45" s="308"/>
      <c r="E45" s="287"/>
    </row>
    <row r="46" spans="1:7" x14ac:dyDescent="0.2">
      <c r="A46" s="307"/>
      <c r="B46" s="287"/>
      <c r="C46" s="287"/>
      <c r="D46" s="287"/>
      <c r="E46" s="287"/>
    </row>
    <row r="47" spans="1:7" x14ac:dyDescent="0.2">
      <c r="A47" s="307"/>
      <c r="B47" s="287"/>
      <c r="C47" s="288"/>
      <c r="D47" s="287"/>
      <c r="E47" s="287"/>
    </row>
    <row r="48" spans="1:7" x14ac:dyDescent="0.2">
      <c r="A48" s="307"/>
      <c r="B48" s="287"/>
      <c r="C48" s="291"/>
      <c r="D48" s="287"/>
      <c r="E48" s="287"/>
    </row>
    <row r="49" spans="1:5" x14ac:dyDescent="0.2">
      <c r="A49" s="307"/>
      <c r="B49" s="287"/>
      <c r="C49" s="291"/>
      <c r="D49" s="287"/>
      <c r="E49" s="287"/>
    </row>
    <row r="50" spans="1:5" x14ac:dyDescent="0.2">
      <c r="A50" s="307"/>
      <c r="B50" s="287"/>
      <c r="C50" s="291"/>
      <c r="D50" s="287"/>
      <c r="E50" s="287"/>
    </row>
    <row r="51" spans="1:5" x14ac:dyDescent="0.2">
      <c r="A51" s="307"/>
      <c r="B51" s="287"/>
      <c r="C51" s="288"/>
      <c r="D51" s="287"/>
      <c r="E51" s="287"/>
    </row>
  </sheetData>
  <mergeCells count="2">
    <mergeCell ref="A2:G2"/>
    <mergeCell ref="C4:G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topLeftCell="A13" workbookViewId="0">
      <selection activeCell="H43" sqref="H43"/>
    </sheetView>
  </sheetViews>
  <sheetFormatPr defaultRowHeight="12.75" x14ac:dyDescent="0.2"/>
  <cols>
    <col min="1" max="1" width="6.7109375" style="309" customWidth="1"/>
    <col min="2" max="2" width="10.28515625" style="309" customWidth="1"/>
    <col min="3" max="3" width="10.140625" style="310" customWidth="1"/>
    <col min="4" max="4" width="116.42578125" style="300" customWidth="1"/>
    <col min="5" max="5" width="11" style="300" customWidth="1"/>
    <col min="6" max="6" width="14.5703125" style="300" hidden="1" customWidth="1"/>
    <col min="7" max="256" width="9.140625" style="300"/>
    <col min="257" max="257" width="6.7109375" style="300" customWidth="1"/>
    <col min="258" max="258" width="10.28515625" style="300" customWidth="1"/>
    <col min="259" max="259" width="10.140625" style="300" customWidth="1"/>
    <col min="260" max="260" width="116.42578125" style="300" customWidth="1"/>
    <col min="261" max="261" width="11" style="300" customWidth="1"/>
    <col min="262" max="262" width="0" style="300" hidden="1" customWidth="1"/>
    <col min="263" max="512" width="9.140625" style="300"/>
    <col min="513" max="513" width="6.7109375" style="300" customWidth="1"/>
    <col min="514" max="514" width="10.28515625" style="300" customWidth="1"/>
    <col min="515" max="515" width="10.140625" style="300" customWidth="1"/>
    <col min="516" max="516" width="116.42578125" style="300" customWidth="1"/>
    <col min="517" max="517" width="11" style="300" customWidth="1"/>
    <col min="518" max="518" width="0" style="300" hidden="1" customWidth="1"/>
    <col min="519" max="768" width="9.140625" style="300"/>
    <col min="769" max="769" width="6.7109375" style="300" customWidth="1"/>
    <col min="770" max="770" width="10.28515625" style="300" customWidth="1"/>
    <col min="771" max="771" width="10.140625" style="300" customWidth="1"/>
    <col min="772" max="772" width="116.42578125" style="300" customWidth="1"/>
    <col min="773" max="773" width="11" style="300" customWidth="1"/>
    <col min="774" max="774" width="0" style="300" hidden="1" customWidth="1"/>
    <col min="775" max="1024" width="9.140625" style="300"/>
    <col min="1025" max="1025" width="6.7109375" style="300" customWidth="1"/>
    <col min="1026" max="1026" width="10.28515625" style="300" customWidth="1"/>
    <col min="1027" max="1027" width="10.140625" style="300" customWidth="1"/>
    <col min="1028" max="1028" width="116.42578125" style="300" customWidth="1"/>
    <col min="1029" max="1029" width="11" style="300" customWidth="1"/>
    <col min="1030" max="1030" width="0" style="300" hidden="1" customWidth="1"/>
    <col min="1031" max="1280" width="9.140625" style="300"/>
    <col min="1281" max="1281" width="6.7109375" style="300" customWidth="1"/>
    <col min="1282" max="1282" width="10.28515625" style="300" customWidth="1"/>
    <col min="1283" max="1283" width="10.140625" style="300" customWidth="1"/>
    <col min="1284" max="1284" width="116.42578125" style="300" customWidth="1"/>
    <col min="1285" max="1285" width="11" style="300" customWidth="1"/>
    <col min="1286" max="1286" width="0" style="300" hidden="1" customWidth="1"/>
    <col min="1287" max="1536" width="9.140625" style="300"/>
    <col min="1537" max="1537" width="6.7109375" style="300" customWidth="1"/>
    <col min="1538" max="1538" width="10.28515625" style="300" customWidth="1"/>
    <col min="1539" max="1539" width="10.140625" style="300" customWidth="1"/>
    <col min="1540" max="1540" width="116.42578125" style="300" customWidth="1"/>
    <col min="1541" max="1541" width="11" style="300" customWidth="1"/>
    <col min="1542" max="1542" width="0" style="300" hidden="1" customWidth="1"/>
    <col min="1543" max="1792" width="9.140625" style="300"/>
    <col min="1793" max="1793" width="6.7109375" style="300" customWidth="1"/>
    <col min="1794" max="1794" width="10.28515625" style="300" customWidth="1"/>
    <col min="1795" max="1795" width="10.140625" style="300" customWidth="1"/>
    <col min="1796" max="1796" width="116.42578125" style="300" customWidth="1"/>
    <col min="1797" max="1797" width="11" style="300" customWidth="1"/>
    <col min="1798" max="1798" width="0" style="300" hidden="1" customWidth="1"/>
    <col min="1799" max="2048" width="9.140625" style="300"/>
    <col min="2049" max="2049" width="6.7109375" style="300" customWidth="1"/>
    <col min="2050" max="2050" width="10.28515625" style="300" customWidth="1"/>
    <col min="2051" max="2051" width="10.140625" style="300" customWidth="1"/>
    <col min="2052" max="2052" width="116.42578125" style="300" customWidth="1"/>
    <col min="2053" max="2053" width="11" style="300" customWidth="1"/>
    <col min="2054" max="2054" width="0" style="300" hidden="1" customWidth="1"/>
    <col min="2055" max="2304" width="9.140625" style="300"/>
    <col min="2305" max="2305" width="6.7109375" style="300" customWidth="1"/>
    <col min="2306" max="2306" width="10.28515625" style="300" customWidth="1"/>
    <col min="2307" max="2307" width="10.140625" style="300" customWidth="1"/>
    <col min="2308" max="2308" width="116.42578125" style="300" customWidth="1"/>
    <col min="2309" max="2309" width="11" style="300" customWidth="1"/>
    <col min="2310" max="2310" width="0" style="300" hidden="1" customWidth="1"/>
    <col min="2311" max="2560" width="9.140625" style="300"/>
    <col min="2561" max="2561" width="6.7109375" style="300" customWidth="1"/>
    <col min="2562" max="2562" width="10.28515625" style="300" customWidth="1"/>
    <col min="2563" max="2563" width="10.140625" style="300" customWidth="1"/>
    <col min="2564" max="2564" width="116.42578125" style="300" customWidth="1"/>
    <col min="2565" max="2565" width="11" style="300" customWidth="1"/>
    <col min="2566" max="2566" width="0" style="300" hidden="1" customWidth="1"/>
    <col min="2567" max="2816" width="9.140625" style="300"/>
    <col min="2817" max="2817" width="6.7109375" style="300" customWidth="1"/>
    <col min="2818" max="2818" width="10.28515625" style="300" customWidth="1"/>
    <col min="2819" max="2819" width="10.140625" style="300" customWidth="1"/>
    <col min="2820" max="2820" width="116.42578125" style="300" customWidth="1"/>
    <col min="2821" max="2821" width="11" style="300" customWidth="1"/>
    <col min="2822" max="2822" width="0" style="300" hidden="1" customWidth="1"/>
    <col min="2823" max="3072" width="9.140625" style="300"/>
    <col min="3073" max="3073" width="6.7109375" style="300" customWidth="1"/>
    <col min="3074" max="3074" width="10.28515625" style="300" customWidth="1"/>
    <col min="3075" max="3075" width="10.140625" style="300" customWidth="1"/>
    <col min="3076" max="3076" width="116.42578125" style="300" customWidth="1"/>
    <col min="3077" max="3077" width="11" style="300" customWidth="1"/>
    <col min="3078" max="3078" width="0" style="300" hidden="1" customWidth="1"/>
    <col min="3079" max="3328" width="9.140625" style="300"/>
    <col min="3329" max="3329" width="6.7109375" style="300" customWidth="1"/>
    <col min="3330" max="3330" width="10.28515625" style="300" customWidth="1"/>
    <col min="3331" max="3331" width="10.140625" style="300" customWidth="1"/>
    <col min="3332" max="3332" width="116.42578125" style="300" customWidth="1"/>
    <col min="3333" max="3333" width="11" style="300" customWidth="1"/>
    <col min="3334" max="3334" width="0" style="300" hidden="1" customWidth="1"/>
    <col min="3335" max="3584" width="9.140625" style="300"/>
    <col min="3585" max="3585" width="6.7109375" style="300" customWidth="1"/>
    <col min="3586" max="3586" width="10.28515625" style="300" customWidth="1"/>
    <col min="3587" max="3587" width="10.140625" style="300" customWidth="1"/>
    <col min="3588" max="3588" width="116.42578125" style="300" customWidth="1"/>
    <col min="3589" max="3589" width="11" style="300" customWidth="1"/>
    <col min="3590" max="3590" width="0" style="300" hidden="1" customWidth="1"/>
    <col min="3591" max="3840" width="9.140625" style="300"/>
    <col min="3841" max="3841" width="6.7109375" style="300" customWidth="1"/>
    <col min="3842" max="3842" width="10.28515625" style="300" customWidth="1"/>
    <col min="3843" max="3843" width="10.140625" style="300" customWidth="1"/>
    <col min="3844" max="3844" width="116.42578125" style="300" customWidth="1"/>
    <col min="3845" max="3845" width="11" style="300" customWidth="1"/>
    <col min="3846" max="3846" width="0" style="300" hidden="1" customWidth="1"/>
    <col min="3847" max="4096" width="9.140625" style="300"/>
    <col min="4097" max="4097" width="6.7109375" style="300" customWidth="1"/>
    <col min="4098" max="4098" width="10.28515625" style="300" customWidth="1"/>
    <col min="4099" max="4099" width="10.140625" style="300" customWidth="1"/>
    <col min="4100" max="4100" width="116.42578125" style="300" customWidth="1"/>
    <col min="4101" max="4101" width="11" style="300" customWidth="1"/>
    <col min="4102" max="4102" width="0" style="300" hidden="1" customWidth="1"/>
    <col min="4103" max="4352" width="9.140625" style="300"/>
    <col min="4353" max="4353" width="6.7109375" style="300" customWidth="1"/>
    <col min="4354" max="4354" width="10.28515625" style="300" customWidth="1"/>
    <col min="4355" max="4355" width="10.140625" style="300" customWidth="1"/>
    <col min="4356" max="4356" width="116.42578125" style="300" customWidth="1"/>
    <col min="4357" max="4357" width="11" style="300" customWidth="1"/>
    <col min="4358" max="4358" width="0" style="300" hidden="1" customWidth="1"/>
    <col min="4359" max="4608" width="9.140625" style="300"/>
    <col min="4609" max="4609" width="6.7109375" style="300" customWidth="1"/>
    <col min="4610" max="4610" width="10.28515625" style="300" customWidth="1"/>
    <col min="4611" max="4611" width="10.140625" style="300" customWidth="1"/>
    <col min="4612" max="4612" width="116.42578125" style="300" customWidth="1"/>
    <col min="4613" max="4613" width="11" style="300" customWidth="1"/>
    <col min="4614" max="4614" width="0" style="300" hidden="1" customWidth="1"/>
    <col min="4615" max="4864" width="9.140625" style="300"/>
    <col min="4865" max="4865" width="6.7109375" style="300" customWidth="1"/>
    <col min="4866" max="4866" width="10.28515625" style="300" customWidth="1"/>
    <col min="4867" max="4867" width="10.140625" style="300" customWidth="1"/>
    <col min="4868" max="4868" width="116.42578125" style="300" customWidth="1"/>
    <col min="4869" max="4869" width="11" style="300" customWidth="1"/>
    <col min="4870" max="4870" width="0" style="300" hidden="1" customWidth="1"/>
    <col min="4871" max="5120" width="9.140625" style="300"/>
    <col min="5121" max="5121" width="6.7109375" style="300" customWidth="1"/>
    <col min="5122" max="5122" width="10.28515625" style="300" customWidth="1"/>
    <col min="5123" max="5123" width="10.140625" style="300" customWidth="1"/>
    <col min="5124" max="5124" width="116.42578125" style="300" customWidth="1"/>
    <col min="5125" max="5125" width="11" style="300" customWidth="1"/>
    <col min="5126" max="5126" width="0" style="300" hidden="1" customWidth="1"/>
    <col min="5127" max="5376" width="9.140625" style="300"/>
    <col min="5377" max="5377" width="6.7109375" style="300" customWidth="1"/>
    <col min="5378" max="5378" width="10.28515625" style="300" customWidth="1"/>
    <col min="5379" max="5379" width="10.140625" style="300" customWidth="1"/>
    <col min="5380" max="5380" width="116.42578125" style="300" customWidth="1"/>
    <col min="5381" max="5381" width="11" style="300" customWidth="1"/>
    <col min="5382" max="5382" width="0" style="300" hidden="1" customWidth="1"/>
    <col min="5383" max="5632" width="9.140625" style="300"/>
    <col min="5633" max="5633" width="6.7109375" style="300" customWidth="1"/>
    <col min="5634" max="5634" width="10.28515625" style="300" customWidth="1"/>
    <col min="5635" max="5635" width="10.140625" style="300" customWidth="1"/>
    <col min="5636" max="5636" width="116.42578125" style="300" customWidth="1"/>
    <col min="5637" max="5637" width="11" style="300" customWidth="1"/>
    <col min="5638" max="5638" width="0" style="300" hidden="1" customWidth="1"/>
    <col min="5639" max="5888" width="9.140625" style="300"/>
    <col min="5889" max="5889" width="6.7109375" style="300" customWidth="1"/>
    <col min="5890" max="5890" width="10.28515625" style="300" customWidth="1"/>
    <col min="5891" max="5891" width="10.140625" style="300" customWidth="1"/>
    <col min="5892" max="5892" width="116.42578125" style="300" customWidth="1"/>
    <col min="5893" max="5893" width="11" style="300" customWidth="1"/>
    <col min="5894" max="5894" width="0" style="300" hidden="1" customWidth="1"/>
    <col min="5895" max="6144" width="9.140625" style="300"/>
    <col min="6145" max="6145" width="6.7109375" style="300" customWidth="1"/>
    <col min="6146" max="6146" width="10.28515625" style="300" customWidth="1"/>
    <col min="6147" max="6147" width="10.140625" style="300" customWidth="1"/>
    <col min="6148" max="6148" width="116.42578125" style="300" customWidth="1"/>
    <col min="6149" max="6149" width="11" style="300" customWidth="1"/>
    <col min="6150" max="6150" width="0" style="300" hidden="1" customWidth="1"/>
    <col min="6151" max="6400" width="9.140625" style="300"/>
    <col min="6401" max="6401" width="6.7109375" style="300" customWidth="1"/>
    <col min="6402" max="6402" width="10.28515625" style="300" customWidth="1"/>
    <col min="6403" max="6403" width="10.140625" style="300" customWidth="1"/>
    <col min="6404" max="6404" width="116.42578125" style="300" customWidth="1"/>
    <col min="6405" max="6405" width="11" style="300" customWidth="1"/>
    <col min="6406" max="6406" width="0" style="300" hidden="1" customWidth="1"/>
    <col min="6407" max="6656" width="9.140625" style="300"/>
    <col min="6657" max="6657" width="6.7109375" style="300" customWidth="1"/>
    <col min="6658" max="6658" width="10.28515625" style="300" customWidth="1"/>
    <col min="6659" max="6659" width="10.140625" style="300" customWidth="1"/>
    <col min="6660" max="6660" width="116.42578125" style="300" customWidth="1"/>
    <col min="6661" max="6661" width="11" style="300" customWidth="1"/>
    <col min="6662" max="6662" width="0" style="300" hidden="1" customWidth="1"/>
    <col min="6663" max="6912" width="9.140625" style="300"/>
    <col min="6913" max="6913" width="6.7109375" style="300" customWidth="1"/>
    <col min="6914" max="6914" width="10.28515625" style="300" customWidth="1"/>
    <col min="6915" max="6915" width="10.140625" style="300" customWidth="1"/>
    <col min="6916" max="6916" width="116.42578125" style="300" customWidth="1"/>
    <col min="6917" max="6917" width="11" style="300" customWidth="1"/>
    <col min="6918" max="6918" width="0" style="300" hidden="1" customWidth="1"/>
    <col min="6919" max="7168" width="9.140625" style="300"/>
    <col min="7169" max="7169" width="6.7109375" style="300" customWidth="1"/>
    <col min="7170" max="7170" width="10.28515625" style="300" customWidth="1"/>
    <col min="7171" max="7171" width="10.140625" style="300" customWidth="1"/>
    <col min="7172" max="7172" width="116.42578125" style="300" customWidth="1"/>
    <col min="7173" max="7173" width="11" style="300" customWidth="1"/>
    <col min="7174" max="7174" width="0" style="300" hidden="1" customWidth="1"/>
    <col min="7175" max="7424" width="9.140625" style="300"/>
    <col min="7425" max="7425" width="6.7109375" style="300" customWidth="1"/>
    <col min="7426" max="7426" width="10.28515625" style="300" customWidth="1"/>
    <col min="7427" max="7427" width="10.140625" style="300" customWidth="1"/>
    <col min="7428" max="7428" width="116.42578125" style="300" customWidth="1"/>
    <col min="7429" max="7429" width="11" style="300" customWidth="1"/>
    <col min="7430" max="7430" width="0" style="300" hidden="1" customWidth="1"/>
    <col min="7431" max="7680" width="9.140625" style="300"/>
    <col min="7681" max="7681" width="6.7109375" style="300" customWidth="1"/>
    <col min="7682" max="7682" width="10.28515625" style="300" customWidth="1"/>
    <col min="7683" max="7683" width="10.140625" style="300" customWidth="1"/>
    <col min="7684" max="7684" width="116.42578125" style="300" customWidth="1"/>
    <col min="7685" max="7685" width="11" style="300" customWidth="1"/>
    <col min="7686" max="7686" width="0" style="300" hidden="1" customWidth="1"/>
    <col min="7687" max="7936" width="9.140625" style="300"/>
    <col min="7937" max="7937" width="6.7109375" style="300" customWidth="1"/>
    <col min="7938" max="7938" width="10.28515625" style="300" customWidth="1"/>
    <col min="7939" max="7939" width="10.140625" style="300" customWidth="1"/>
    <col min="7940" max="7940" width="116.42578125" style="300" customWidth="1"/>
    <col min="7941" max="7941" width="11" style="300" customWidth="1"/>
    <col min="7942" max="7942" width="0" style="300" hidden="1" customWidth="1"/>
    <col min="7943" max="8192" width="9.140625" style="300"/>
    <col min="8193" max="8193" width="6.7109375" style="300" customWidth="1"/>
    <col min="8194" max="8194" width="10.28515625" style="300" customWidth="1"/>
    <col min="8195" max="8195" width="10.140625" style="300" customWidth="1"/>
    <col min="8196" max="8196" width="116.42578125" style="300" customWidth="1"/>
    <col min="8197" max="8197" width="11" style="300" customWidth="1"/>
    <col min="8198" max="8198" width="0" style="300" hidden="1" customWidth="1"/>
    <col min="8199" max="8448" width="9.140625" style="300"/>
    <col min="8449" max="8449" width="6.7109375" style="300" customWidth="1"/>
    <col min="8450" max="8450" width="10.28515625" style="300" customWidth="1"/>
    <col min="8451" max="8451" width="10.140625" style="300" customWidth="1"/>
    <col min="8452" max="8452" width="116.42578125" style="300" customWidth="1"/>
    <col min="8453" max="8453" width="11" style="300" customWidth="1"/>
    <col min="8454" max="8454" width="0" style="300" hidden="1" customWidth="1"/>
    <col min="8455" max="8704" width="9.140625" style="300"/>
    <col min="8705" max="8705" width="6.7109375" style="300" customWidth="1"/>
    <col min="8706" max="8706" width="10.28515625" style="300" customWidth="1"/>
    <col min="8707" max="8707" width="10.140625" style="300" customWidth="1"/>
    <col min="8708" max="8708" width="116.42578125" style="300" customWidth="1"/>
    <col min="8709" max="8709" width="11" style="300" customWidth="1"/>
    <col min="8710" max="8710" width="0" style="300" hidden="1" customWidth="1"/>
    <col min="8711" max="8960" width="9.140625" style="300"/>
    <col min="8961" max="8961" width="6.7109375" style="300" customWidth="1"/>
    <col min="8962" max="8962" width="10.28515625" style="300" customWidth="1"/>
    <col min="8963" max="8963" width="10.140625" style="300" customWidth="1"/>
    <col min="8964" max="8964" width="116.42578125" style="300" customWidth="1"/>
    <col min="8965" max="8965" width="11" style="300" customWidth="1"/>
    <col min="8966" max="8966" width="0" style="300" hidden="1" customWidth="1"/>
    <col min="8967" max="9216" width="9.140625" style="300"/>
    <col min="9217" max="9217" width="6.7109375" style="300" customWidth="1"/>
    <col min="9218" max="9218" width="10.28515625" style="300" customWidth="1"/>
    <col min="9219" max="9219" width="10.140625" style="300" customWidth="1"/>
    <col min="9220" max="9220" width="116.42578125" style="300" customWidth="1"/>
    <col min="9221" max="9221" width="11" style="300" customWidth="1"/>
    <col min="9222" max="9222" width="0" style="300" hidden="1" customWidth="1"/>
    <col min="9223" max="9472" width="9.140625" style="300"/>
    <col min="9473" max="9473" width="6.7109375" style="300" customWidth="1"/>
    <col min="9474" max="9474" width="10.28515625" style="300" customWidth="1"/>
    <col min="9475" max="9475" width="10.140625" style="300" customWidth="1"/>
    <col min="9476" max="9476" width="116.42578125" style="300" customWidth="1"/>
    <col min="9477" max="9477" width="11" style="300" customWidth="1"/>
    <col min="9478" max="9478" width="0" style="300" hidden="1" customWidth="1"/>
    <col min="9479" max="9728" width="9.140625" style="300"/>
    <col min="9729" max="9729" width="6.7109375" style="300" customWidth="1"/>
    <col min="9730" max="9730" width="10.28515625" style="300" customWidth="1"/>
    <col min="9731" max="9731" width="10.140625" style="300" customWidth="1"/>
    <col min="9732" max="9732" width="116.42578125" style="300" customWidth="1"/>
    <col min="9733" max="9733" width="11" style="300" customWidth="1"/>
    <col min="9734" max="9734" width="0" style="300" hidden="1" customWidth="1"/>
    <col min="9735" max="9984" width="9.140625" style="300"/>
    <col min="9985" max="9985" width="6.7109375" style="300" customWidth="1"/>
    <col min="9986" max="9986" width="10.28515625" style="300" customWidth="1"/>
    <col min="9987" max="9987" width="10.140625" style="300" customWidth="1"/>
    <col min="9988" max="9988" width="116.42578125" style="300" customWidth="1"/>
    <col min="9989" max="9989" width="11" style="300" customWidth="1"/>
    <col min="9990" max="9990" width="0" style="300" hidden="1" customWidth="1"/>
    <col min="9991" max="10240" width="9.140625" style="300"/>
    <col min="10241" max="10241" width="6.7109375" style="300" customWidth="1"/>
    <col min="10242" max="10242" width="10.28515625" style="300" customWidth="1"/>
    <col min="10243" max="10243" width="10.140625" style="300" customWidth="1"/>
    <col min="10244" max="10244" width="116.42578125" style="300" customWidth="1"/>
    <col min="10245" max="10245" width="11" style="300" customWidth="1"/>
    <col min="10246" max="10246" width="0" style="300" hidden="1" customWidth="1"/>
    <col min="10247" max="10496" width="9.140625" style="300"/>
    <col min="10497" max="10497" width="6.7109375" style="300" customWidth="1"/>
    <col min="10498" max="10498" width="10.28515625" style="300" customWidth="1"/>
    <col min="10499" max="10499" width="10.140625" style="300" customWidth="1"/>
    <col min="10500" max="10500" width="116.42578125" style="300" customWidth="1"/>
    <col min="10501" max="10501" width="11" style="300" customWidth="1"/>
    <col min="10502" max="10502" width="0" style="300" hidden="1" customWidth="1"/>
    <col min="10503" max="10752" width="9.140625" style="300"/>
    <col min="10753" max="10753" width="6.7109375" style="300" customWidth="1"/>
    <col min="10754" max="10754" width="10.28515625" style="300" customWidth="1"/>
    <col min="10755" max="10755" width="10.140625" style="300" customWidth="1"/>
    <col min="10756" max="10756" width="116.42578125" style="300" customWidth="1"/>
    <col min="10757" max="10757" width="11" style="300" customWidth="1"/>
    <col min="10758" max="10758" width="0" style="300" hidden="1" customWidth="1"/>
    <col min="10759" max="11008" width="9.140625" style="300"/>
    <col min="11009" max="11009" width="6.7109375" style="300" customWidth="1"/>
    <col min="11010" max="11010" width="10.28515625" style="300" customWidth="1"/>
    <col min="11011" max="11011" width="10.140625" style="300" customWidth="1"/>
    <col min="11012" max="11012" width="116.42578125" style="300" customWidth="1"/>
    <col min="11013" max="11013" width="11" style="300" customWidth="1"/>
    <col min="11014" max="11014" width="0" style="300" hidden="1" customWidth="1"/>
    <col min="11015" max="11264" width="9.140625" style="300"/>
    <col min="11265" max="11265" width="6.7109375" style="300" customWidth="1"/>
    <col min="11266" max="11266" width="10.28515625" style="300" customWidth="1"/>
    <col min="11267" max="11267" width="10.140625" style="300" customWidth="1"/>
    <col min="11268" max="11268" width="116.42578125" style="300" customWidth="1"/>
    <col min="11269" max="11269" width="11" style="300" customWidth="1"/>
    <col min="11270" max="11270" width="0" style="300" hidden="1" customWidth="1"/>
    <col min="11271" max="11520" width="9.140625" style="300"/>
    <col min="11521" max="11521" width="6.7109375" style="300" customWidth="1"/>
    <col min="11522" max="11522" width="10.28515625" style="300" customWidth="1"/>
    <col min="11523" max="11523" width="10.140625" style="300" customWidth="1"/>
    <col min="11524" max="11524" width="116.42578125" style="300" customWidth="1"/>
    <col min="11525" max="11525" width="11" style="300" customWidth="1"/>
    <col min="11526" max="11526" width="0" style="300" hidden="1" customWidth="1"/>
    <col min="11527" max="11776" width="9.140625" style="300"/>
    <col min="11777" max="11777" width="6.7109375" style="300" customWidth="1"/>
    <col min="11778" max="11778" width="10.28515625" style="300" customWidth="1"/>
    <col min="11779" max="11779" width="10.140625" style="300" customWidth="1"/>
    <col min="11780" max="11780" width="116.42578125" style="300" customWidth="1"/>
    <col min="11781" max="11781" width="11" style="300" customWidth="1"/>
    <col min="11782" max="11782" width="0" style="300" hidden="1" customWidth="1"/>
    <col min="11783" max="12032" width="9.140625" style="300"/>
    <col min="12033" max="12033" width="6.7109375" style="300" customWidth="1"/>
    <col min="12034" max="12034" width="10.28515625" style="300" customWidth="1"/>
    <col min="12035" max="12035" width="10.140625" style="300" customWidth="1"/>
    <col min="12036" max="12036" width="116.42578125" style="300" customWidth="1"/>
    <col min="12037" max="12037" width="11" style="300" customWidth="1"/>
    <col min="12038" max="12038" width="0" style="300" hidden="1" customWidth="1"/>
    <col min="12039" max="12288" width="9.140625" style="300"/>
    <col min="12289" max="12289" width="6.7109375" style="300" customWidth="1"/>
    <col min="12290" max="12290" width="10.28515625" style="300" customWidth="1"/>
    <col min="12291" max="12291" width="10.140625" style="300" customWidth="1"/>
    <col min="12292" max="12292" width="116.42578125" style="300" customWidth="1"/>
    <col min="12293" max="12293" width="11" style="300" customWidth="1"/>
    <col min="12294" max="12294" width="0" style="300" hidden="1" customWidth="1"/>
    <col min="12295" max="12544" width="9.140625" style="300"/>
    <col min="12545" max="12545" width="6.7109375" style="300" customWidth="1"/>
    <col min="12546" max="12546" width="10.28515625" style="300" customWidth="1"/>
    <col min="12547" max="12547" width="10.140625" style="300" customWidth="1"/>
    <col min="12548" max="12548" width="116.42578125" style="300" customWidth="1"/>
    <col min="12549" max="12549" width="11" style="300" customWidth="1"/>
    <col min="12550" max="12550" width="0" style="300" hidden="1" customWidth="1"/>
    <col min="12551" max="12800" width="9.140625" style="300"/>
    <col min="12801" max="12801" width="6.7109375" style="300" customWidth="1"/>
    <col min="12802" max="12802" width="10.28515625" style="300" customWidth="1"/>
    <col min="12803" max="12803" width="10.140625" style="300" customWidth="1"/>
    <col min="12804" max="12804" width="116.42578125" style="300" customWidth="1"/>
    <col min="12805" max="12805" width="11" style="300" customWidth="1"/>
    <col min="12806" max="12806" width="0" style="300" hidden="1" customWidth="1"/>
    <col min="12807" max="13056" width="9.140625" style="300"/>
    <col min="13057" max="13057" width="6.7109375" style="300" customWidth="1"/>
    <col min="13058" max="13058" width="10.28515625" style="300" customWidth="1"/>
    <col min="13059" max="13059" width="10.140625" style="300" customWidth="1"/>
    <col min="13060" max="13060" width="116.42578125" style="300" customWidth="1"/>
    <col min="13061" max="13061" width="11" style="300" customWidth="1"/>
    <col min="13062" max="13062" width="0" style="300" hidden="1" customWidth="1"/>
    <col min="13063" max="13312" width="9.140625" style="300"/>
    <col min="13313" max="13313" width="6.7109375" style="300" customWidth="1"/>
    <col min="13314" max="13314" width="10.28515625" style="300" customWidth="1"/>
    <col min="13315" max="13315" width="10.140625" style="300" customWidth="1"/>
    <col min="13316" max="13316" width="116.42578125" style="300" customWidth="1"/>
    <col min="13317" max="13317" width="11" style="300" customWidth="1"/>
    <col min="13318" max="13318" width="0" style="300" hidden="1" customWidth="1"/>
    <col min="13319" max="13568" width="9.140625" style="300"/>
    <col min="13569" max="13569" width="6.7109375" style="300" customWidth="1"/>
    <col min="13570" max="13570" width="10.28515625" style="300" customWidth="1"/>
    <col min="13571" max="13571" width="10.140625" style="300" customWidth="1"/>
    <col min="13572" max="13572" width="116.42578125" style="300" customWidth="1"/>
    <col min="13573" max="13573" width="11" style="300" customWidth="1"/>
    <col min="13574" max="13574" width="0" style="300" hidden="1" customWidth="1"/>
    <col min="13575" max="13824" width="9.140625" style="300"/>
    <col min="13825" max="13825" width="6.7109375" style="300" customWidth="1"/>
    <col min="13826" max="13826" width="10.28515625" style="300" customWidth="1"/>
    <col min="13827" max="13827" width="10.140625" style="300" customWidth="1"/>
    <col min="13828" max="13828" width="116.42578125" style="300" customWidth="1"/>
    <col min="13829" max="13829" width="11" style="300" customWidth="1"/>
    <col min="13830" max="13830" width="0" style="300" hidden="1" customWidth="1"/>
    <col min="13831" max="14080" width="9.140625" style="300"/>
    <col min="14081" max="14081" width="6.7109375" style="300" customWidth="1"/>
    <col min="14082" max="14082" width="10.28515625" style="300" customWidth="1"/>
    <col min="14083" max="14083" width="10.140625" style="300" customWidth="1"/>
    <col min="14084" max="14084" width="116.42578125" style="300" customWidth="1"/>
    <col min="14085" max="14085" width="11" style="300" customWidth="1"/>
    <col min="14086" max="14086" width="0" style="300" hidden="1" customWidth="1"/>
    <col min="14087" max="14336" width="9.140625" style="300"/>
    <col min="14337" max="14337" width="6.7109375" style="300" customWidth="1"/>
    <col min="14338" max="14338" width="10.28515625" style="300" customWidth="1"/>
    <col min="14339" max="14339" width="10.140625" style="300" customWidth="1"/>
    <col min="14340" max="14340" width="116.42578125" style="300" customWidth="1"/>
    <col min="14341" max="14341" width="11" style="300" customWidth="1"/>
    <col min="14342" max="14342" width="0" style="300" hidden="1" customWidth="1"/>
    <col min="14343" max="14592" width="9.140625" style="300"/>
    <col min="14593" max="14593" width="6.7109375" style="300" customWidth="1"/>
    <col min="14594" max="14594" width="10.28515625" style="300" customWidth="1"/>
    <col min="14595" max="14595" width="10.140625" style="300" customWidth="1"/>
    <col min="14596" max="14596" width="116.42578125" style="300" customWidth="1"/>
    <col min="14597" max="14597" width="11" style="300" customWidth="1"/>
    <col min="14598" max="14598" width="0" style="300" hidden="1" customWidth="1"/>
    <col min="14599" max="14848" width="9.140625" style="300"/>
    <col min="14849" max="14849" width="6.7109375" style="300" customWidth="1"/>
    <col min="14850" max="14850" width="10.28515625" style="300" customWidth="1"/>
    <col min="14851" max="14851" width="10.140625" style="300" customWidth="1"/>
    <col min="14852" max="14852" width="116.42578125" style="300" customWidth="1"/>
    <col min="14853" max="14853" width="11" style="300" customWidth="1"/>
    <col min="14854" max="14854" width="0" style="300" hidden="1" customWidth="1"/>
    <col min="14855" max="15104" width="9.140625" style="300"/>
    <col min="15105" max="15105" width="6.7109375" style="300" customWidth="1"/>
    <col min="15106" max="15106" width="10.28515625" style="300" customWidth="1"/>
    <col min="15107" max="15107" width="10.140625" style="300" customWidth="1"/>
    <col min="15108" max="15108" width="116.42578125" style="300" customWidth="1"/>
    <col min="15109" max="15109" width="11" style="300" customWidth="1"/>
    <col min="15110" max="15110" width="0" style="300" hidden="1" customWidth="1"/>
    <col min="15111" max="15360" width="9.140625" style="300"/>
    <col min="15361" max="15361" width="6.7109375" style="300" customWidth="1"/>
    <col min="15362" max="15362" width="10.28515625" style="300" customWidth="1"/>
    <col min="15363" max="15363" width="10.140625" style="300" customWidth="1"/>
    <col min="15364" max="15364" width="116.42578125" style="300" customWidth="1"/>
    <col min="15365" max="15365" width="11" style="300" customWidth="1"/>
    <col min="15366" max="15366" width="0" style="300" hidden="1" customWidth="1"/>
    <col min="15367" max="15616" width="9.140625" style="300"/>
    <col min="15617" max="15617" width="6.7109375" style="300" customWidth="1"/>
    <col min="15618" max="15618" width="10.28515625" style="300" customWidth="1"/>
    <col min="15619" max="15619" width="10.140625" style="300" customWidth="1"/>
    <col min="15620" max="15620" width="116.42578125" style="300" customWidth="1"/>
    <col min="15621" max="15621" width="11" style="300" customWidth="1"/>
    <col min="15622" max="15622" width="0" style="300" hidden="1" customWidth="1"/>
    <col min="15623" max="15872" width="9.140625" style="300"/>
    <col min="15873" max="15873" width="6.7109375" style="300" customWidth="1"/>
    <col min="15874" max="15874" width="10.28515625" style="300" customWidth="1"/>
    <col min="15875" max="15875" width="10.140625" style="300" customWidth="1"/>
    <col min="15876" max="15876" width="116.42578125" style="300" customWidth="1"/>
    <col min="15877" max="15877" width="11" style="300" customWidth="1"/>
    <col min="15878" max="15878" width="0" style="300" hidden="1" customWidth="1"/>
    <col min="15879" max="16128" width="9.140625" style="300"/>
    <col min="16129" max="16129" width="6.7109375" style="300" customWidth="1"/>
    <col min="16130" max="16130" width="10.28515625" style="300" customWidth="1"/>
    <col min="16131" max="16131" width="10.140625" style="300" customWidth="1"/>
    <col min="16132" max="16132" width="116.42578125" style="300" customWidth="1"/>
    <col min="16133" max="16133" width="11" style="300" customWidth="1"/>
    <col min="16134" max="16134" width="0" style="300" hidden="1" customWidth="1"/>
    <col min="16135" max="16384" width="9.140625" style="300"/>
  </cols>
  <sheetData>
    <row r="1" spans="1:6" ht="13.7" customHeight="1" x14ac:dyDescent="0.2"/>
    <row r="2" spans="1:6" x14ac:dyDescent="0.2">
      <c r="A2" s="1574" t="s">
        <v>726</v>
      </c>
      <c r="B2" s="1574"/>
      <c r="C2" s="1574"/>
      <c r="D2" s="1574"/>
      <c r="E2" s="1574"/>
    </row>
    <row r="4" spans="1:6" s="313" customFormat="1" ht="21.75" customHeight="1" x14ac:dyDescent="0.2">
      <c r="A4" s="311" t="s">
        <v>688</v>
      </c>
      <c r="B4" s="311" t="s">
        <v>689</v>
      </c>
      <c r="C4" s="312" t="s">
        <v>727</v>
      </c>
      <c r="D4" s="311" t="s">
        <v>690</v>
      </c>
      <c r="E4" s="311" t="s">
        <v>14</v>
      </c>
      <c r="F4" s="311" t="s">
        <v>728</v>
      </c>
    </row>
    <row r="5" spans="1:6" ht="13.5" customHeight="1" x14ac:dyDescent="0.2">
      <c r="A5" s="295"/>
      <c r="B5" s="296"/>
      <c r="C5" s="314">
        <v>69173</v>
      </c>
      <c r="D5" s="315" t="s">
        <v>729</v>
      </c>
      <c r="E5" s="299" t="s">
        <v>694</v>
      </c>
      <c r="F5" s="295" t="s">
        <v>730</v>
      </c>
    </row>
    <row r="6" spans="1:6" ht="13.5" customHeight="1" x14ac:dyDescent="0.2">
      <c r="A6" s="295">
        <v>5</v>
      </c>
      <c r="B6" s="296">
        <v>44944</v>
      </c>
      <c r="C6" s="297">
        <v>241.2</v>
      </c>
      <c r="D6" s="299" t="s">
        <v>731</v>
      </c>
      <c r="E6" s="299" t="s">
        <v>696</v>
      </c>
      <c r="F6" s="299"/>
    </row>
    <row r="7" spans="1:6" ht="13.5" customHeight="1" x14ac:dyDescent="0.2">
      <c r="A7" s="295">
        <v>5</v>
      </c>
      <c r="B7" s="296">
        <v>44944</v>
      </c>
      <c r="C7" s="297">
        <v>14536.8</v>
      </c>
      <c r="D7" s="299" t="s">
        <v>732</v>
      </c>
      <c r="E7" s="299" t="s">
        <v>707</v>
      </c>
      <c r="F7" s="299"/>
    </row>
    <row r="8" spans="1:6" ht="13.5" customHeight="1" x14ac:dyDescent="0.2">
      <c r="A8" s="295">
        <v>6</v>
      </c>
      <c r="B8" s="296">
        <v>44958</v>
      </c>
      <c r="C8" s="297">
        <v>1425</v>
      </c>
      <c r="D8" s="316" t="s">
        <v>733</v>
      </c>
      <c r="E8" s="299" t="s">
        <v>707</v>
      </c>
      <c r="F8" s="299"/>
    </row>
    <row r="9" spans="1:6" ht="13.5" customHeight="1" x14ac:dyDescent="0.2">
      <c r="A9" s="295">
        <v>6</v>
      </c>
      <c r="B9" s="296">
        <v>44958</v>
      </c>
      <c r="C9" s="297">
        <v>143</v>
      </c>
      <c r="D9" s="316" t="s">
        <v>734</v>
      </c>
      <c r="E9" s="299" t="s">
        <v>696</v>
      </c>
      <c r="F9" s="299"/>
    </row>
    <row r="10" spans="1:6" ht="13.5" customHeight="1" x14ac:dyDescent="0.2">
      <c r="A10" s="295">
        <v>6</v>
      </c>
      <c r="B10" s="296">
        <v>44958</v>
      </c>
      <c r="C10" s="297">
        <v>71</v>
      </c>
      <c r="D10" s="316" t="s">
        <v>735</v>
      </c>
      <c r="E10" s="299" t="s">
        <v>696</v>
      </c>
      <c r="F10" s="299"/>
    </row>
    <row r="11" spans="1:6" ht="16.350000000000001" customHeight="1" x14ac:dyDescent="0.2">
      <c r="A11" s="295">
        <v>8</v>
      </c>
      <c r="B11" s="296">
        <v>44986</v>
      </c>
      <c r="C11" s="297">
        <v>-337.5</v>
      </c>
      <c r="D11" s="316" t="s">
        <v>736</v>
      </c>
      <c r="E11" s="299" t="s">
        <v>694</v>
      </c>
      <c r="F11" s="299"/>
    </row>
    <row r="12" spans="1:6" ht="13.5" customHeight="1" x14ac:dyDescent="0.2">
      <c r="A12" s="295">
        <v>8</v>
      </c>
      <c r="B12" s="296">
        <v>44986</v>
      </c>
      <c r="C12" s="297">
        <v>1300</v>
      </c>
      <c r="D12" s="316" t="s">
        <v>737</v>
      </c>
      <c r="E12" s="299" t="s">
        <v>707</v>
      </c>
      <c r="F12" s="299"/>
    </row>
    <row r="13" spans="1:6" ht="13.5" customHeight="1" x14ac:dyDescent="0.2">
      <c r="A13" s="295">
        <v>8</v>
      </c>
      <c r="B13" s="296">
        <v>44986</v>
      </c>
      <c r="C13" s="297">
        <v>367</v>
      </c>
      <c r="D13" s="316" t="s">
        <v>738</v>
      </c>
      <c r="E13" s="299" t="s">
        <v>707</v>
      </c>
      <c r="F13" s="299"/>
    </row>
    <row r="14" spans="1:6" ht="13.5" customHeight="1" x14ac:dyDescent="0.2">
      <c r="A14" s="295">
        <v>9</v>
      </c>
      <c r="B14" s="296">
        <v>45000</v>
      </c>
      <c r="C14" s="297">
        <v>-0.2</v>
      </c>
      <c r="D14" s="316" t="s">
        <v>739</v>
      </c>
      <c r="E14" s="299" t="s">
        <v>694</v>
      </c>
      <c r="F14" s="299"/>
    </row>
    <row r="15" spans="1:6" ht="13.5" customHeight="1" x14ac:dyDescent="0.2">
      <c r="A15" s="295">
        <v>10</v>
      </c>
      <c r="B15" s="296">
        <v>45012</v>
      </c>
      <c r="C15" s="297">
        <v>6038</v>
      </c>
      <c r="D15" s="316" t="s">
        <v>740</v>
      </c>
      <c r="E15" s="299" t="s">
        <v>707</v>
      </c>
      <c r="F15" s="299"/>
    </row>
    <row r="16" spans="1:6" ht="13.5" customHeight="1" x14ac:dyDescent="0.2">
      <c r="A16" s="295">
        <v>10</v>
      </c>
      <c r="B16" s="296">
        <v>45012</v>
      </c>
      <c r="C16" s="297">
        <v>2000</v>
      </c>
      <c r="D16" s="316" t="s">
        <v>741</v>
      </c>
      <c r="E16" s="299" t="s">
        <v>707</v>
      </c>
      <c r="F16" s="299"/>
    </row>
    <row r="17" spans="1:6" ht="13.5" customHeight="1" x14ac:dyDescent="0.2">
      <c r="A17" s="295">
        <v>11</v>
      </c>
      <c r="B17" s="296">
        <v>45035</v>
      </c>
      <c r="C17" s="297">
        <v>3223.1</v>
      </c>
      <c r="D17" s="316" t="s">
        <v>742</v>
      </c>
      <c r="E17" s="299" t="s">
        <v>743</v>
      </c>
      <c r="F17" s="299"/>
    </row>
    <row r="18" spans="1:6" ht="13.5" customHeight="1" x14ac:dyDescent="0.2">
      <c r="A18" s="295">
        <v>11</v>
      </c>
      <c r="B18" s="296">
        <v>45035</v>
      </c>
      <c r="C18" s="297">
        <v>4500</v>
      </c>
      <c r="D18" s="316" t="s">
        <v>744</v>
      </c>
      <c r="E18" s="299" t="s">
        <v>707</v>
      </c>
      <c r="F18" s="299"/>
    </row>
    <row r="19" spans="1:6" ht="13.5" customHeight="1" x14ac:dyDescent="0.2">
      <c r="A19" s="295">
        <v>11</v>
      </c>
      <c r="B19" s="296">
        <v>45035</v>
      </c>
      <c r="C19" s="297">
        <v>5740</v>
      </c>
      <c r="D19" s="316" t="s">
        <v>745</v>
      </c>
      <c r="E19" s="299" t="s">
        <v>694</v>
      </c>
      <c r="F19" s="299"/>
    </row>
    <row r="20" spans="1:6" ht="13.5" customHeight="1" x14ac:dyDescent="0.2">
      <c r="A20" s="295">
        <v>11</v>
      </c>
      <c r="B20" s="296">
        <v>45035</v>
      </c>
      <c r="C20" s="297">
        <v>1485.3</v>
      </c>
      <c r="D20" s="316" t="s">
        <v>746</v>
      </c>
      <c r="E20" s="299" t="s">
        <v>696</v>
      </c>
      <c r="F20" s="299"/>
    </row>
    <row r="21" spans="1:6" ht="13.5" customHeight="1" x14ac:dyDescent="0.2">
      <c r="A21" s="295">
        <v>11</v>
      </c>
      <c r="B21" s="296">
        <v>45035</v>
      </c>
      <c r="C21" s="297">
        <v>6484.5</v>
      </c>
      <c r="D21" s="316" t="s">
        <v>747</v>
      </c>
      <c r="E21" s="299" t="s">
        <v>707</v>
      </c>
      <c r="F21" s="299"/>
    </row>
    <row r="22" spans="1:6" ht="13.5" customHeight="1" x14ac:dyDescent="0.2">
      <c r="A22" s="295">
        <v>11</v>
      </c>
      <c r="B22" s="296">
        <v>45035</v>
      </c>
      <c r="C22" s="297">
        <v>3403.5</v>
      </c>
      <c r="D22" s="317" t="s">
        <v>748</v>
      </c>
      <c r="E22" s="299" t="s">
        <v>707</v>
      </c>
      <c r="F22" s="299"/>
    </row>
    <row r="23" spans="1:6" ht="13.5" customHeight="1" x14ac:dyDescent="0.2">
      <c r="A23" s="295">
        <v>11</v>
      </c>
      <c r="B23" s="296">
        <v>45035</v>
      </c>
      <c r="C23" s="297">
        <v>443.5</v>
      </c>
      <c r="D23" s="317" t="s">
        <v>749</v>
      </c>
      <c r="E23" s="299" t="s">
        <v>707</v>
      </c>
      <c r="F23" s="299"/>
    </row>
    <row r="24" spans="1:6" ht="13.5" customHeight="1" x14ac:dyDescent="0.2">
      <c r="A24" s="295">
        <v>14</v>
      </c>
      <c r="B24" s="296">
        <v>45077</v>
      </c>
      <c r="C24" s="297">
        <v>700</v>
      </c>
      <c r="D24" s="317" t="s">
        <v>750</v>
      </c>
      <c r="E24" s="299" t="s">
        <v>704</v>
      </c>
      <c r="F24" s="299"/>
    </row>
    <row r="25" spans="1:6" ht="13.5" customHeight="1" x14ac:dyDescent="0.2">
      <c r="A25" s="295">
        <v>15</v>
      </c>
      <c r="B25" s="296">
        <v>45089</v>
      </c>
      <c r="C25" s="297">
        <v>10776</v>
      </c>
      <c r="D25" s="317" t="s">
        <v>751</v>
      </c>
      <c r="E25" s="299" t="s">
        <v>707</v>
      </c>
      <c r="F25" s="299"/>
    </row>
    <row r="26" spans="1:6" ht="13.5" customHeight="1" x14ac:dyDescent="0.2">
      <c r="A26" s="295">
        <v>16</v>
      </c>
      <c r="B26" s="296">
        <v>45105</v>
      </c>
      <c r="C26" s="297">
        <v>839</v>
      </c>
      <c r="D26" s="317" t="s">
        <v>752</v>
      </c>
      <c r="E26" s="299" t="s">
        <v>707</v>
      </c>
      <c r="F26" s="299"/>
    </row>
    <row r="27" spans="1:6" ht="13.5" customHeight="1" x14ac:dyDescent="0.2">
      <c r="A27" s="295">
        <v>18</v>
      </c>
      <c r="B27" s="296">
        <v>45133</v>
      </c>
      <c r="C27" s="297">
        <v>762.5</v>
      </c>
      <c r="D27" s="318" t="s">
        <v>753</v>
      </c>
      <c r="E27" s="299" t="s">
        <v>743</v>
      </c>
      <c r="F27" s="299"/>
    </row>
    <row r="28" spans="1:6" ht="13.5" customHeight="1" x14ac:dyDescent="0.2">
      <c r="A28" s="295">
        <v>18</v>
      </c>
      <c r="B28" s="296">
        <v>45133</v>
      </c>
      <c r="C28" s="297">
        <v>16700</v>
      </c>
      <c r="D28" s="318" t="s">
        <v>754</v>
      </c>
      <c r="E28" s="299" t="s">
        <v>707</v>
      </c>
      <c r="F28" s="299"/>
    </row>
    <row r="29" spans="1:6" ht="13.5" customHeight="1" x14ac:dyDescent="0.2">
      <c r="A29" s="295">
        <v>18</v>
      </c>
      <c r="B29" s="296">
        <v>45133</v>
      </c>
      <c r="C29" s="297">
        <v>4000</v>
      </c>
      <c r="D29" s="318" t="s">
        <v>722</v>
      </c>
      <c r="E29" s="299" t="s">
        <v>694</v>
      </c>
      <c r="F29" s="299"/>
    </row>
    <row r="30" spans="1:6" ht="13.5" customHeight="1" x14ac:dyDescent="0.2">
      <c r="A30" s="295">
        <v>19</v>
      </c>
      <c r="B30" s="296">
        <v>45147</v>
      </c>
      <c r="C30" s="297">
        <v>1000</v>
      </c>
      <c r="D30" s="317" t="s">
        <v>755</v>
      </c>
      <c r="E30" s="299" t="s">
        <v>696</v>
      </c>
      <c r="F30" s="299"/>
    </row>
    <row r="31" spans="1:6" ht="13.5" customHeight="1" x14ac:dyDescent="0.2">
      <c r="A31" s="295">
        <v>20</v>
      </c>
      <c r="B31" s="296">
        <v>45161</v>
      </c>
      <c r="C31" s="297">
        <v>290</v>
      </c>
      <c r="D31" s="317" t="s">
        <v>756</v>
      </c>
      <c r="E31" s="299" t="s">
        <v>704</v>
      </c>
      <c r="F31" s="299"/>
    </row>
    <row r="32" spans="1:6" ht="13.5" customHeight="1" x14ac:dyDescent="0.2">
      <c r="A32" s="295">
        <v>20</v>
      </c>
      <c r="B32" s="296">
        <v>45161</v>
      </c>
      <c r="C32" s="297">
        <v>410</v>
      </c>
      <c r="D32" s="317" t="s">
        <v>757</v>
      </c>
      <c r="E32" s="299" t="s">
        <v>704</v>
      </c>
      <c r="F32" s="299"/>
    </row>
    <row r="33" spans="1:6" ht="13.5" customHeight="1" x14ac:dyDescent="0.2">
      <c r="A33" s="295">
        <v>20</v>
      </c>
      <c r="B33" s="296">
        <v>45161</v>
      </c>
      <c r="C33" s="297">
        <v>268</v>
      </c>
      <c r="D33" s="317" t="s">
        <v>758</v>
      </c>
      <c r="E33" s="299" t="s">
        <v>707</v>
      </c>
      <c r="F33" s="299"/>
    </row>
    <row r="34" spans="1:6" ht="13.5" customHeight="1" x14ac:dyDescent="0.2">
      <c r="A34" s="295">
        <v>20</v>
      </c>
      <c r="B34" s="296">
        <v>45161</v>
      </c>
      <c r="C34" s="297">
        <v>566</v>
      </c>
      <c r="D34" s="317" t="s">
        <v>759</v>
      </c>
      <c r="E34" s="299" t="s">
        <v>707</v>
      </c>
      <c r="F34" s="299"/>
    </row>
    <row r="35" spans="1:6" ht="13.5" customHeight="1" x14ac:dyDescent="0.2">
      <c r="A35" s="295">
        <v>22</v>
      </c>
      <c r="B35" s="296">
        <v>45196</v>
      </c>
      <c r="C35" s="297">
        <v>-523.9</v>
      </c>
      <c r="D35" s="317" t="s">
        <v>760</v>
      </c>
      <c r="E35" s="299" t="s">
        <v>707</v>
      </c>
      <c r="F35" s="299"/>
    </row>
    <row r="36" spans="1:6" ht="13.5" customHeight="1" x14ac:dyDescent="0.2">
      <c r="A36" s="295">
        <v>22</v>
      </c>
      <c r="B36" s="296">
        <v>45196</v>
      </c>
      <c r="C36" s="297">
        <v>-17397.3</v>
      </c>
      <c r="D36" s="317" t="s">
        <v>761</v>
      </c>
      <c r="E36" s="299" t="s">
        <v>707</v>
      </c>
      <c r="F36" s="299"/>
    </row>
    <row r="37" spans="1:6" ht="13.5" customHeight="1" x14ac:dyDescent="0.2">
      <c r="A37" s="295">
        <v>22</v>
      </c>
      <c r="B37" s="296">
        <v>45196</v>
      </c>
      <c r="C37" s="297">
        <v>1990</v>
      </c>
      <c r="D37" s="317" t="s">
        <v>762</v>
      </c>
      <c r="E37" s="299" t="s">
        <v>763</v>
      </c>
      <c r="F37" s="299"/>
    </row>
    <row r="38" spans="1:6" ht="13.5" customHeight="1" x14ac:dyDescent="0.2">
      <c r="A38" s="295">
        <v>24</v>
      </c>
      <c r="B38" s="296">
        <v>45224</v>
      </c>
      <c r="C38" s="319">
        <v>184.9</v>
      </c>
      <c r="D38" s="318" t="s">
        <v>764</v>
      </c>
      <c r="E38" s="299" t="s">
        <v>743</v>
      </c>
      <c r="F38" s="299"/>
    </row>
    <row r="39" spans="1:6" ht="13.5" customHeight="1" x14ac:dyDescent="0.2">
      <c r="A39" s="295">
        <v>24</v>
      </c>
      <c r="B39" s="296">
        <v>45224</v>
      </c>
      <c r="C39" s="319">
        <v>-93.4</v>
      </c>
      <c r="D39" s="318" t="s">
        <v>765</v>
      </c>
      <c r="E39" s="299" t="s">
        <v>694</v>
      </c>
      <c r="F39" s="299"/>
    </row>
    <row r="40" spans="1:6" ht="13.5" customHeight="1" x14ac:dyDescent="0.2">
      <c r="A40" s="295">
        <v>24</v>
      </c>
      <c r="B40" s="296">
        <v>45224</v>
      </c>
      <c r="C40" s="297">
        <v>-146.9</v>
      </c>
      <c r="D40" s="318" t="s">
        <v>766</v>
      </c>
      <c r="E40" s="299" t="s">
        <v>694</v>
      </c>
      <c r="F40" s="299"/>
    </row>
    <row r="41" spans="1:6" ht="12.95" customHeight="1" x14ac:dyDescent="0.2">
      <c r="A41" s="295">
        <v>24</v>
      </c>
      <c r="B41" s="296">
        <v>45224</v>
      </c>
      <c r="C41" s="297">
        <v>14989.1</v>
      </c>
      <c r="D41" s="318" t="s">
        <v>767</v>
      </c>
      <c r="E41" s="299" t="s">
        <v>694</v>
      </c>
      <c r="F41" s="299"/>
    </row>
    <row r="42" spans="1:6" ht="13.5" customHeight="1" x14ac:dyDescent="0.2">
      <c r="A42" s="295">
        <v>25</v>
      </c>
      <c r="B42" s="296">
        <v>45238</v>
      </c>
      <c r="C42" s="297">
        <v>193.8</v>
      </c>
      <c r="D42" s="318" t="s">
        <v>768</v>
      </c>
      <c r="E42" s="299" t="s">
        <v>743</v>
      </c>
      <c r="F42" s="299"/>
    </row>
    <row r="43" spans="1:6" ht="13.5" customHeight="1" x14ac:dyDescent="0.2">
      <c r="A43" s="295">
        <v>25</v>
      </c>
      <c r="B43" s="296">
        <v>45238</v>
      </c>
      <c r="C43" s="297">
        <v>397.1</v>
      </c>
      <c r="D43" s="318" t="s">
        <v>769</v>
      </c>
      <c r="E43" s="299" t="s">
        <v>696</v>
      </c>
      <c r="F43" s="299"/>
    </row>
    <row r="44" spans="1:6" ht="12.95" customHeight="1" x14ac:dyDescent="0.2">
      <c r="A44" s="295">
        <v>26</v>
      </c>
      <c r="B44" s="296">
        <v>45252</v>
      </c>
      <c r="C44" s="297">
        <v>-964.6</v>
      </c>
      <c r="D44" s="318" t="s">
        <v>770</v>
      </c>
      <c r="E44" s="299" t="s">
        <v>704</v>
      </c>
      <c r="F44" s="299"/>
    </row>
    <row r="45" spans="1:6" ht="12.95" customHeight="1" x14ac:dyDescent="0.2">
      <c r="A45" s="295">
        <v>26</v>
      </c>
      <c r="B45" s="296">
        <v>45252</v>
      </c>
      <c r="C45" s="297">
        <v>-1036.8</v>
      </c>
      <c r="D45" s="318" t="s">
        <v>771</v>
      </c>
      <c r="E45" s="299" t="s">
        <v>772</v>
      </c>
      <c r="F45" s="299"/>
    </row>
    <row r="46" spans="1:6" ht="13.5" customHeight="1" x14ac:dyDescent="0.2">
      <c r="A46" s="295">
        <v>28</v>
      </c>
      <c r="B46" s="296">
        <v>45280</v>
      </c>
      <c r="C46" s="297">
        <v>402</v>
      </c>
      <c r="D46" s="318" t="s">
        <v>773</v>
      </c>
      <c r="E46" s="299" t="s">
        <v>774</v>
      </c>
      <c r="F46" s="299"/>
    </row>
    <row r="47" spans="1:6" ht="13.5" customHeight="1" x14ac:dyDescent="0.2">
      <c r="A47" s="295">
        <v>28</v>
      </c>
      <c r="B47" s="296">
        <v>45280</v>
      </c>
      <c r="C47" s="297">
        <v>-350</v>
      </c>
      <c r="D47" s="318" t="s">
        <v>775</v>
      </c>
      <c r="E47" s="299" t="s">
        <v>704</v>
      </c>
      <c r="F47" s="299"/>
    </row>
    <row r="48" spans="1:6" ht="12.95" customHeight="1" x14ac:dyDescent="0.2">
      <c r="A48" s="295">
        <v>28</v>
      </c>
      <c r="B48" s="296">
        <v>45280</v>
      </c>
      <c r="C48" s="297">
        <v>-498.1</v>
      </c>
      <c r="D48" s="318" t="s">
        <v>776</v>
      </c>
      <c r="E48" s="299" t="s">
        <v>707</v>
      </c>
      <c r="F48" s="299"/>
    </row>
    <row r="49" spans="1:6" ht="12.95" customHeight="1" x14ac:dyDescent="0.2">
      <c r="A49" s="295">
        <v>28</v>
      </c>
      <c r="B49" s="296">
        <v>45280</v>
      </c>
      <c r="C49" s="297">
        <v>-13889.2</v>
      </c>
      <c r="D49" s="318" t="s">
        <v>777</v>
      </c>
      <c r="E49" s="299" t="s">
        <v>707</v>
      </c>
      <c r="F49" s="299"/>
    </row>
    <row r="50" spans="1:6" ht="12.95" customHeight="1" x14ac:dyDescent="0.2">
      <c r="A50" s="295">
        <v>29</v>
      </c>
      <c r="B50" s="296">
        <v>45308</v>
      </c>
      <c r="C50" s="297">
        <v>-220</v>
      </c>
      <c r="D50" s="318" t="s">
        <v>778</v>
      </c>
      <c r="E50" s="299" t="s">
        <v>696</v>
      </c>
      <c r="F50" s="299"/>
    </row>
    <row r="51" spans="1:6" ht="12.95" customHeight="1" x14ac:dyDescent="0.2">
      <c r="A51" s="295">
        <v>29</v>
      </c>
      <c r="B51" s="296">
        <v>45308</v>
      </c>
      <c r="C51" s="297">
        <v>-500</v>
      </c>
      <c r="D51" s="318" t="s">
        <v>779</v>
      </c>
      <c r="E51" s="299" t="s">
        <v>707</v>
      </c>
      <c r="F51" s="299"/>
    </row>
    <row r="52" spans="1:6" ht="19.149999999999999" customHeight="1" x14ac:dyDescent="0.2">
      <c r="A52" s="295"/>
      <c r="B52" s="296"/>
      <c r="C52" s="314">
        <f>SUM(C5:C51)</f>
        <v>139085.40000000002</v>
      </c>
      <c r="D52" s="302" t="s">
        <v>724</v>
      </c>
      <c r="E52" s="320">
        <f>SUM(C52)</f>
        <v>139085.40000000002</v>
      </c>
      <c r="F52" s="299"/>
    </row>
    <row r="53" spans="1:6" ht="13.5" customHeight="1" x14ac:dyDescent="0.2">
      <c r="A53" s="295"/>
      <c r="B53" s="296"/>
      <c r="C53" s="314"/>
      <c r="D53" s="321"/>
      <c r="E53" s="322"/>
      <c r="F53" s="299"/>
    </row>
    <row r="54" spans="1:6" ht="13.5" customHeight="1" x14ac:dyDescent="0.2">
      <c r="A54" s="295"/>
      <c r="B54" s="296"/>
      <c r="C54" s="297"/>
      <c r="D54" s="289" t="s">
        <v>725</v>
      </c>
      <c r="E54" s="299"/>
      <c r="F54" s="299"/>
    </row>
    <row r="55" spans="1:6" ht="13.5" customHeight="1" x14ac:dyDescent="0.2">
      <c r="A55" s="295"/>
      <c r="B55" s="296"/>
      <c r="C55" s="297"/>
      <c r="D55" s="318"/>
      <c r="E55" s="299"/>
      <c r="F55" s="299"/>
    </row>
    <row r="56" spans="1:6" ht="13.5" customHeight="1" x14ac:dyDescent="0.2">
      <c r="A56" s="295"/>
      <c r="B56" s="296"/>
      <c r="C56" s="297"/>
      <c r="D56" s="318"/>
      <c r="E56" s="299"/>
      <c r="F56" s="299"/>
    </row>
    <row r="57" spans="1:6" ht="13.5" customHeight="1" x14ac:dyDescent="0.2">
      <c r="A57" s="295"/>
      <c r="B57" s="296"/>
      <c r="C57" s="322">
        <f>SUM(C55:C56)</f>
        <v>0</v>
      </c>
      <c r="D57" s="323"/>
      <c r="E57" s="299"/>
      <c r="F57" s="299"/>
    </row>
    <row r="58" spans="1:6" ht="13.5" customHeight="1" x14ac:dyDescent="0.2">
      <c r="A58" s="295"/>
      <c r="B58" s="296"/>
      <c r="C58" s="324"/>
      <c r="D58" s="315"/>
      <c r="E58" s="299"/>
      <c r="F58" s="299"/>
    </row>
    <row r="59" spans="1:6" ht="13.5" customHeight="1" x14ac:dyDescent="0.2">
      <c r="A59" s="295"/>
      <c r="B59" s="296"/>
      <c r="C59" s="324"/>
      <c r="D59" s="315"/>
      <c r="E59" s="299"/>
      <c r="F59" s="299"/>
    </row>
    <row r="60" spans="1:6" ht="13.5" customHeight="1" x14ac:dyDescent="0.2">
      <c r="A60" s="295"/>
      <c r="B60" s="296"/>
      <c r="C60" s="324"/>
      <c r="D60" s="315"/>
      <c r="E60" s="299"/>
      <c r="F60" s="299"/>
    </row>
    <row r="61" spans="1:6" x14ac:dyDescent="0.2">
      <c r="A61" s="295"/>
      <c r="B61" s="296"/>
      <c r="C61" s="324"/>
      <c r="D61" s="315"/>
      <c r="E61" s="299"/>
      <c r="F61" s="299"/>
    </row>
    <row r="62" spans="1:6" hidden="1" x14ac:dyDescent="0.2">
      <c r="A62" s="295"/>
      <c r="B62" s="296"/>
      <c r="C62" s="324"/>
      <c r="D62" s="323"/>
      <c r="E62" s="299"/>
      <c r="F62" s="299"/>
    </row>
    <row r="63" spans="1:6" hidden="1" x14ac:dyDescent="0.2">
      <c r="A63" s="295"/>
      <c r="B63" s="296"/>
      <c r="C63" s="324"/>
      <c r="D63" s="315"/>
      <c r="E63" s="299"/>
      <c r="F63" s="299"/>
    </row>
    <row r="64" spans="1:6" hidden="1" x14ac:dyDescent="0.2">
      <c r="A64" s="295"/>
      <c r="B64" s="296"/>
      <c r="C64" s="324"/>
      <c r="D64" s="315"/>
      <c r="E64" s="299"/>
      <c r="F64" s="299"/>
    </row>
    <row r="65" spans="1:6" hidden="1" x14ac:dyDescent="0.2">
      <c r="A65" s="295"/>
      <c r="B65" s="296"/>
      <c r="C65" s="324"/>
      <c r="D65" s="315"/>
      <c r="E65" s="299"/>
      <c r="F65" s="299"/>
    </row>
    <row r="66" spans="1:6" hidden="1" x14ac:dyDescent="0.2">
      <c r="A66" s="295"/>
      <c r="B66" s="296"/>
      <c r="C66" s="324"/>
      <c r="D66" s="323"/>
      <c r="E66" s="299"/>
      <c r="F66" s="299"/>
    </row>
    <row r="67" spans="1:6" hidden="1" x14ac:dyDescent="0.2">
      <c r="A67" s="295"/>
      <c r="B67" s="296"/>
      <c r="C67" s="324"/>
      <c r="D67" s="315"/>
      <c r="E67" s="299"/>
      <c r="F67" s="299"/>
    </row>
    <row r="68" spans="1:6" hidden="1" x14ac:dyDescent="0.2">
      <c r="A68" s="295"/>
      <c r="B68" s="296"/>
      <c r="C68" s="324"/>
      <c r="D68" s="315"/>
      <c r="E68" s="299"/>
      <c r="F68" s="299"/>
    </row>
    <row r="69" spans="1:6" hidden="1" x14ac:dyDescent="0.2">
      <c r="A69" s="295"/>
      <c r="B69" s="296"/>
      <c r="C69" s="324"/>
      <c r="D69" s="315"/>
      <c r="E69" s="299"/>
      <c r="F69" s="299"/>
    </row>
    <row r="70" spans="1:6" hidden="1" x14ac:dyDescent="0.2">
      <c r="A70" s="295"/>
      <c r="B70" s="296"/>
      <c r="C70" s="324"/>
      <c r="D70" s="323"/>
      <c r="E70" s="299"/>
      <c r="F70" s="299"/>
    </row>
    <row r="71" spans="1:6" hidden="1" x14ac:dyDescent="0.2">
      <c r="A71" s="295"/>
      <c r="B71" s="296"/>
      <c r="C71" s="324"/>
      <c r="D71" s="325"/>
      <c r="E71" s="299"/>
      <c r="F71" s="299"/>
    </row>
    <row r="72" spans="1:6" hidden="1" x14ac:dyDescent="0.2">
      <c r="A72" s="295"/>
      <c r="B72" s="296"/>
      <c r="C72" s="324"/>
      <c r="D72" s="325"/>
      <c r="E72" s="299"/>
      <c r="F72" s="299"/>
    </row>
    <row r="73" spans="1:6" hidden="1" x14ac:dyDescent="0.2">
      <c r="A73" s="295"/>
      <c r="B73" s="296"/>
      <c r="C73" s="324"/>
      <c r="D73" s="325"/>
      <c r="E73" s="299"/>
      <c r="F73" s="299"/>
    </row>
    <row r="74" spans="1:6" hidden="1" x14ac:dyDescent="0.2">
      <c r="A74" s="295"/>
      <c r="B74" s="296"/>
      <c r="C74" s="324"/>
      <c r="D74" s="323"/>
      <c r="E74" s="299"/>
      <c r="F74" s="299"/>
    </row>
    <row r="75" spans="1:6" hidden="1" x14ac:dyDescent="0.2">
      <c r="A75" s="295"/>
      <c r="B75" s="296"/>
      <c r="C75" s="315"/>
      <c r="D75" s="299"/>
      <c r="E75" s="299"/>
      <c r="F75" s="315"/>
    </row>
    <row r="76" spans="1:6" hidden="1" x14ac:dyDescent="0.2">
      <c r="A76" s="295"/>
      <c r="B76" s="296"/>
      <c r="C76" s="315"/>
      <c r="D76" s="299"/>
      <c r="E76" s="299"/>
      <c r="F76" s="315"/>
    </row>
    <row r="77" spans="1:6" hidden="1" x14ac:dyDescent="0.2">
      <c r="A77" s="295"/>
      <c r="B77" s="296"/>
      <c r="C77" s="315"/>
      <c r="D77" s="299"/>
      <c r="E77" s="299"/>
      <c r="F77" s="315"/>
    </row>
    <row r="78" spans="1:6" hidden="1" x14ac:dyDescent="0.2">
      <c r="A78" s="295"/>
      <c r="B78" s="296"/>
      <c r="C78" s="320"/>
      <c r="D78" s="299"/>
      <c r="E78" s="299"/>
      <c r="F78" s="315"/>
    </row>
    <row r="79" spans="1:6" hidden="1" x14ac:dyDescent="0.2">
      <c r="A79" s="295"/>
      <c r="B79" s="296"/>
      <c r="C79" s="324"/>
      <c r="D79" s="326"/>
      <c r="E79" s="299"/>
      <c r="F79" s="315"/>
    </row>
    <row r="80" spans="1:6" s="313" customFormat="1" hidden="1" x14ac:dyDescent="0.2">
      <c r="A80" s="327"/>
      <c r="B80" s="328"/>
      <c r="C80" s="322"/>
      <c r="D80" s="322"/>
      <c r="E80" s="320"/>
      <c r="F80" s="329"/>
    </row>
    <row r="81" spans="1:6" hidden="1" x14ac:dyDescent="0.2">
      <c r="A81" s="295"/>
      <c r="B81" s="296"/>
      <c r="C81" s="324"/>
      <c r="D81" s="299"/>
      <c r="E81" s="299"/>
      <c r="F81" s="315"/>
    </row>
    <row r="82" spans="1:6" hidden="1" x14ac:dyDescent="0.2">
      <c r="A82" s="295"/>
      <c r="B82" s="295"/>
      <c r="C82" s="324"/>
      <c r="D82" s="315"/>
      <c r="E82" s="299"/>
      <c r="F82" s="299"/>
    </row>
    <row r="83" spans="1:6" s="313" customFormat="1" hidden="1" x14ac:dyDescent="0.2">
      <c r="A83" s="327"/>
      <c r="B83" s="327"/>
      <c r="C83" s="322"/>
      <c r="D83" s="321"/>
      <c r="E83" s="322"/>
      <c r="F83" s="302"/>
    </row>
    <row r="84" spans="1:6" hidden="1" x14ac:dyDescent="0.2">
      <c r="A84" s="295"/>
      <c r="B84" s="296"/>
      <c r="C84" s="324"/>
      <c r="D84" s="315"/>
      <c r="E84" s="299"/>
      <c r="F84" s="299"/>
    </row>
    <row r="85" spans="1:6" hidden="1" x14ac:dyDescent="0.2">
      <c r="A85" s="295"/>
      <c r="B85" s="296"/>
      <c r="C85" s="324"/>
      <c r="D85" s="315"/>
      <c r="E85" s="299"/>
      <c r="F85" s="299"/>
    </row>
    <row r="86" spans="1:6" hidden="1" x14ac:dyDescent="0.2">
      <c r="A86" s="295"/>
      <c r="B86" s="296"/>
      <c r="C86" s="324"/>
      <c r="D86" s="315"/>
      <c r="E86" s="299"/>
      <c r="F86" s="299"/>
    </row>
    <row r="87" spans="1:6" hidden="1" x14ac:dyDescent="0.2">
      <c r="A87" s="295"/>
      <c r="B87" s="296"/>
      <c r="C87" s="324"/>
      <c r="D87" s="315"/>
      <c r="E87" s="299"/>
      <c r="F87" s="299"/>
    </row>
    <row r="88" spans="1:6" s="313" customFormat="1" hidden="1" x14ac:dyDescent="0.2">
      <c r="A88" s="327"/>
      <c r="B88" s="328"/>
      <c r="C88" s="322"/>
      <c r="D88" s="321"/>
      <c r="E88" s="322"/>
      <c r="F88" s="302"/>
    </row>
    <row r="89" spans="1:6" hidden="1" x14ac:dyDescent="0.2">
      <c r="A89" s="295"/>
      <c r="B89" s="296"/>
      <c r="C89" s="324"/>
      <c r="D89" s="315"/>
      <c r="E89" s="325"/>
      <c r="F89" s="299"/>
    </row>
    <row r="90" spans="1:6" hidden="1" x14ac:dyDescent="0.2">
      <c r="A90" s="295"/>
      <c r="B90" s="296"/>
      <c r="C90" s="324"/>
      <c r="D90" s="315"/>
      <c r="E90" s="325"/>
      <c r="F90" s="299"/>
    </row>
    <row r="91" spans="1:6" hidden="1" x14ac:dyDescent="0.2">
      <c r="A91" s="295"/>
      <c r="B91" s="296"/>
      <c r="C91" s="322"/>
      <c r="D91" s="315"/>
      <c r="E91" s="325"/>
      <c r="F91" s="299"/>
    </row>
    <row r="92" spans="1:6" s="313" customFormat="1" hidden="1" x14ac:dyDescent="0.2">
      <c r="A92" s="327"/>
      <c r="B92" s="327"/>
      <c r="C92" s="322"/>
      <c r="D92" s="321"/>
      <c r="E92" s="322"/>
      <c r="F92" s="302"/>
    </row>
    <row r="93" spans="1:6" hidden="1" x14ac:dyDescent="0.2">
      <c r="A93" s="295"/>
      <c r="B93" s="296"/>
      <c r="C93" s="324"/>
      <c r="D93" s="315"/>
      <c r="E93" s="325"/>
      <c r="F93" s="299"/>
    </row>
    <row r="94" spans="1:6" hidden="1" x14ac:dyDescent="0.2">
      <c r="A94" s="295"/>
      <c r="B94" s="296"/>
      <c r="C94" s="324"/>
      <c r="D94" s="315"/>
      <c r="E94" s="325"/>
      <c r="F94" s="299"/>
    </row>
    <row r="95" spans="1:6" s="313" customFormat="1" hidden="1" x14ac:dyDescent="0.2">
      <c r="A95" s="327"/>
      <c r="B95" s="328"/>
      <c r="C95" s="322"/>
      <c r="D95" s="321"/>
      <c r="E95" s="322"/>
      <c r="F95" s="302"/>
    </row>
    <row r="96" spans="1:6" hidden="1" x14ac:dyDescent="0.2">
      <c r="A96" s="295"/>
      <c r="B96" s="296"/>
      <c r="C96" s="324"/>
      <c r="D96" s="299"/>
      <c r="E96" s="325"/>
      <c r="F96" s="299"/>
    </row>
    <row r="97" spans="1:6" s="330" customFormat="1" hidden="1" x14ac:dyDescent="0.2">
      <c r="A97" s="299"/>
      <c r="B97" s="299"/>
      <c r="C97" s="324"/>
      <c r="D97" s="299"/>
      <c r="E97" s="325"/>
      <c r="F97" s="299"/>
    </row>
    <row r="98" spans="1:6" s="313" customFormat="1" hidden="1" x14ac:dyDescent="0.2">
      <c r="A98" s="327"/>
      <c r="B98" s="328"/>
      <c r="C98" s="322"/>
      <c r="D98" s="321"/>
      <c r="E98" s="322"/>
      <c r="F98" s="302"/>
    </row>
    <row r="99" spans="1:6" hidden="1" x14ac:dyDescent="0.2">
      <c r="A99" s="295"/>
      <c r="B99" s="296"/>
      <c r="C99" s="324"/>
      <c r="D99" s="315"/>
      <c r="E99" s="325"/>
      <c r="F99" s="299"/>
    </row>
    <row r="100" spans="1:6" hidden="1" x14ac:dyDescent="0.2">
      <c r="A100" s="295"/>
      <c r="B100" s="296"/>
      <c r="C100" s="324"/>
      <c r="D100" s="315"/>
      <c r="E100" s="325"/>
      <c r="F100" s="299"/>
    </row>
    <row r="101" spans="1:6" s="313" customFormat="1" hidden="1" x14ac:dyDescent="0.2">
      <c r="A101" s="327"/>
      <c r="B101" s="328"/>
      <c r="C101" s="322"/>
      <c r="D101" s="321"/>
      <c r="E101" s="322"/>
      <c r="F101" s="302"/>
    </row>
    <row r="102" spans="1:6" hidden="1" x14ac:dyDescent="0.2">
      <c r="A102" s="295"/>
      <c r="B102" s="296"/>
      <c r="C102" s="324"/>
      <c r="D102" s="315"/>
      <c r="E102" s="325"/>
      <c r="F102" s="299"/>
    </row>
    <row r="103" spans="1:6" hidden="1" x14ac:dyDescent="0.2">
      <c r="A103" s="295"/>
      <c r="B103" s="296"/>
      <c r="C103" s="324"/>
      <c r="D103" s="315"/>
      <c r="E103" s="325"/>
      <c r="F103" s="299"/>
    </row>
    <row r="104" spans="1:6" hidden="1" x14ac:dyDescent="0.2">
      <c r="A104" s="295"/>
      <c r="B104" s="296"/>
      <c r="C104" s="324"/>
      <c r="D104" s="315"/>
      <c r="E104" s="325"/>
      <c r="F104" s="299"/>
    </row>
    <row r="105" spans="1:6" hidden="1" x14ac:dyDescent="0.2">
      <c r="A105" s="295"/>
      <c r="B105" s="296"/>
      <c r="C105" s="324"/>
      <c r="D105" s="299"/>
      <c r="E105" s="325"/>
      <c r="F105" s="299"/>
    </row>
    <row r="106" spans="1:6" hidden="1" x14ac:dyDescent="0.2">
      <c r="A106" s="295"/>
      <c r="B106" s="296"/>
      <c r="C106" s="324"/>
      <c r="D106" s="299"/>
      <c r="E106" s="325"/>
      <c r="F106" s="299"/>
    </row>
    <row r="107" spans="1:6" hidden="1" x14ac:dyDescent="0.2">
      <c r="A107" s="295"/>
      <c r="B107" s="296"/>
      <c r="C107" s="324"/>
      <c r="D107" s="299"/>
      <c r="E107" s="325"/>
      <c r="F107" s="299"/>
    </row>
    <row r="108" spans="1:6" s="313" customFormat="1" hidden="1" x14ac:dyDescent="0.2">
      <c r="A108" s="327"/>
      <c r="B108" s="328"/>
      <c r="C108" s="322"/>
      <c r="D108" s="329"/>
      <c r="E108" s="322"/>
      <c r="F108" s="302"/>
    </row>
    <row r="109" spans="1:6" hidden="1" x14ac:dyDescent="0.2">
      <c r="A109" s="295"/>
      <c r="B109" s="296"/>
      <c r="C109" s="324"/>
      <c r="D109" s="299"/>
      <c r="E109" s="325"/>
      <c r="F109" s="299"/>
    </row>
    <row r="110" spans="1:6" hidden="1" x14ac:dyDescent="0.2">
      <c r="A110" s="295"/>
      <c r="B110" s="296"/>
      <c r="C110" s="324"/>
      <c r="D110" s="299"/>
      <c r="E110" s="325"/>
      <c r="F110" s="299"/>
    </row>
    <row r="111" spans="1:6" hidden="1" x14ac:dyDescent="0.2">
      <c r="A111" s="295"/>
      <c r="B111" s="296"/>
      <c r="C111" s="324"/>
      <c r="D111" s="299"/>
      <c r="E111" s="325"/>
      <c r="F111" s="299"/>
    </row>
    <row r="112" spans="1:6" hidden="1" x14ac:dyDescent="0.2">
      <c r="A112" s="295"/>
      <c r="B112" s="296"/>
      <c r="C112" s="324"/>
      <c r="D112" s="299"/>
      <c r="E112" s="325"/>
      <c r="F112" s="299"/>
    </row>
    <row r="113" spans="1:6" hidden="1" x14ac:dyDescent="0.2">
      <c r="A113" s="295"/>
      <c r="B113" s="296"/>
      <c r="C113" s="324"/>
      <c r="D113" s="315"/>
      <c r="E113" s="325"/>
      <c r="F113" s="299"/>
    </row>
    <row r="114" spans="1:6" hidden="1" x14ac:dyDescent="0.2">
      <c r="A114" s="295"/>
      <c r="B114" s="296"/>
      <c r="C114" s="324"/>
      <c r="D114" s="315"/>
      <c r="E114" s="325"/>
      <c r="F114" s="299"/>
    </row>
    <row r="115" spans="1:6" s="313" customFormat="1" hidden="1" x14ac:dyDescent="0.2">
      <c r="A115" s="327"/>
      <c r="B115" s="328"/>
      <c r="C115" s="322"/>
      <c r="D115" s="329"/>
      <c r="E115" s="322"/>
      <c r="F115" s="302"/>
    </row>
    <row r="116" spans="1:6" hidden="1" x14ac:dyDescent="0.2">
      <c r="A116" s="295"/>
      <c r="B116" s="296"/>
      <c r="C116" s="324"/>
      <c r="D116" s="315"/>
      <c r="E116" s="325"/>
      <c r="F116" s="299"/>
    </row>
    <row r="117" spans="1:6" hidden="1" x14ac:dyDescent="0.2">
      <c r="A117" s="295"/>
      <c r="B117" s="296"/>
      <c r="C117" s="324"/>
      <c r="D117" s="315"/>
      <c r="E117" s="299"/>
      <c r="F117" s="299"/>
    </row>
    <row r="118" spans="1:6" hidden="1" x14ac:dyDescent="0.2">
      <c r="A118" s="295"/>
      <c r="B118" s="296"/>
      <c r="C118" s="324"/>
      <c r="D118" s="315"/>
      <c r="E118" s="299"/>
      <c r="F118" s="299"/>
    </row>
    <row r="119" spans="1:6" hidden="1" x14ac:dyDescent="0.2">
      <c r="A119" s="295"/>
      <c r="B119" s="296"/>
      <c r="C119" s="324"/>
      <c r="D119" s="315"/>
      <c r="E119" s="299"/>
      <c r="F119" s="299"/>
    </row>
    <row r="120" spans="1:6" hidden="1" x14ac:dyDescent="0.2">
      <c r="A120" s="295"/>
      <c r="B120" s="296"/>
      <c r="C120" s="324"/>
      <c r="D120" s="315"/>
      <c r="E120" s="299"/>
      <c r="F120" s="299"/>
    </row>
    <row r="121" spans="1:6" hidden="1" x14ac:dyDescent="0.2">
      <c r="A121" s="295"/>
      <c r="B121" s="296"/>
      <c r="C121" s="324"/>
      <c r="D121" s="315"/>
      <c r="E121" s="299"/>
      <c r="F121" s="299"/>
    </row>
    <row r="122" spans="1:6" hidden="1" x14ac:dyDescent="0.2">
      <c r="A122" s="295"/>
      <c r="B122" s="296"/>
      <c r="C122" s="324"/>
      <c r="D122" s="315"/>
      <c r="E122" s="299"/>
      <c r="F122" s="299"/>
    </row>
    <row r="123" spans="1:6" hidden="1" x14ac:dyDescent="0.2">
      <c r="A123" s="295"/>
      <c r="B123" s="296"/>
      <c r="C123" s="324"/>
      <c r="D123" s="315"/>
      <c r="E123" s="299"/>
      <c r="F123" s="299"/>
    </row>
    <row r="124" spans="1:6" hidden="1" x14ac:dyDescent="0.2">
      <c r="A124" s="295"/>
      <c r="B124" s="296"/>
      <c r="C124" s="324"/>
      <c r="D124" s="315"/>
      <c r="E124" s="299"/>
      <c r="F124" s="299"/>
    </row>
    <row r="125" spans="1:6" hidden="1" x14ac:dyDescent="0.2">
      <c r="A125" s="295"/>
      <c r="B125" s="296"/>
      <c r="C125" s="324"/>
      <c r="D125" s="315"/>
      <c r="E125" s="299"/>
      <c r="F125" s="299"/>
    </row>
    <row r="126" spans="1:6" hidden="1" x14ac:dyDescent="0.2">
      <c r="A126" s="295"/>
      <c r="B126" s="296"/>
      <c r="C126" s="324"/>
      <c r="D126" s="315"/>
      <c r="E126" s="299"/>
      <c r="F126" s="299"/>
    </row>
    <row r="127" spans="1:6" hidden="1" x14ac:dyDescent="0.2">
      <c r="A127" s="295"/>
      <c r="B127" s="296"/>
      <c r="C127" s="324"/>
      <c r="D127" s="315"/>
      <c r="E127" s="299"/>
      <c r="F127" s="299"/>
    </row>
    <row r="128" spans="1:6" hidden="1" x14ac:dyDescent="0.2">
      <c r="A128" s="295"/>
      <c r="B128" s="296"/>
      <c r="C128" s="324"/>
      <c r="D128" s="315"/>
      <c r="E128" s="299"/>
      <c r="F128" s="299"/>
    </row>
    <row r="129" spans="1:6" hidden="1" x14ac:dyDescent="0.2">
      <c r="A129" s="295"/>
      <c r="B129" s="296"/>
      <c r="C129" s="324"/>
      <c r="D129" s="315"/>
      <c r="E129" s="299"/>
      <c r="F129" s="299"/>
    </row>
    <row r="130" spans="1:6" hidden="1" x14ac:dyDescent="0.2">
      <c r="A130" s="295"/>
      <c r="B130" s="296"/>
      <c r="C130" s="324"/>
      <c r="D130" s="315"/>
      <c r="E130" s="299"/>
      <c r="F130" s="299"/>
    </row>
    <row r="131" spans="1:6" hidden="1" x14ac:dyDescent="0.2">
      <c r="A131" s="295"/>
      <c r="B131" s="296"/>
      <c r="C131" s="324"/>
      <c r="D131" s="315"/>
      <c r="E131" s="299"/>
      <c r="F131" s="299"/>
    </row>
    <row r="132" spans="1:6" hidden="1" x14ac:dyDescent="0.2">
      <c r="A132" s="295"/>
      <c r="B132" s="296"/>
      <c r="C132" s="324"/>
      <c r="D132" s="315"/>
      <c r="E132" s="299"/>
      <c r="F132" s="299"/>
    </row>
    <row r="133" spans="1:6" hidden="1" x14ac:dyDescent="0.2">
      <c r="A133" s="295"/>
      <c r="B133" s="296"/>
      <c r="C133" s="324"/>
      <c r="D133" s="315"/>
      <c r="E133" s="299"/>
      <c r="F133" s="299"/>
    </row>
    <row r="134" spans="1:6" hidden="1" x14ac:dyDescent="0.2">
      <c r="A134" s="295"/>
      <c r="B134" s="296"/>
      <c r="C134" s="324"/>
      <c r="D134" s="315"/>
      <c r="E134" s="299"/>
      <c r="F134" s="299"/>
    </row>
    <row r="135" spans="1:6" hidden="1" x14ac:dyDescent="0.2">
      <c r="A135" s="295"/>
      <c r="B135" s="296"/>
      <c r="C135" s="324"/>
      <c r="D135" s="315"/>
      <c r="E135" s="299"/>
      <c r="F135" s="299"/>
    </row>
    <row r="136" spans="1:6" hidden="1" x14ac:dyDescent="0.2">
      <c r="A136" s="295"/>
      <c r="B136" s="296"/>
      <c r="C136" s="324"/>
      <c r="D136" s="315"/>
      <c r="E136" s="299"/>
      <c r="F136" s="299"/>
    </row>
    <row r="137" spans="1:6" hidden="1" x14ac:dyDescent="0.2">
      <c r="A137" s="295"/>
      <c r="B137" s="296"/>
      <c r="C137" s="324"/>
      <c r="D137" s="315"/>
      <c r="E137" s="299"/>
      <c r="F137" s="299"/>
    </row>
    <row r="138" spans="1:6" hidden="1" x14ac:dyDescent="0.2">
      <c r="A138" s="295"/>
      <c r="B138" s="296"/>
      <c r="C138" s="324"/>
      <c r="D138" s="315"/>
      <c r="E138" s="299"/>
      <c r="F138" s="299"/>
    </row>
    <row r="139" spans="1:6" hidden="1" x14ac:dyDescent="0.2">
      <c r="A139" s="295"/>
      <c r="B139" s="296"/>
      <c r="C139" s="324"/>
      <c r="D139" s="315"/>
      <c r="E139" s="299"/>
      <c r="F139" s="299"/>
    </row>
    <row r="140" spans="1:6" hidden="1" x14ac:dyDescent="0.2">
      <c r="A140" s="295"/>
      <c r="B140" s="296"/>
      <c r="C140" s="324"/>
      <c r="D140" s="315"/>
      <c r="E140" s="299"/>
      <c r="F140" s="299"/>
    </row>
    <row r="141" spans="1:6" hidden="1" x14ac:dyDescent="0.2">
      <c r="A141" s="295"/>
      <c r="B141" s="296"/>
      <c r="C141" s="324"/>
      <c r="D141" s="315"/>
      <c r="E141" s="299"/>
      <c r="F141" s="299"/>
    </row>
    <row r="142" spans="1:6" hidden="1" x14ac:dyDescent="0.2">
      <c r="A142" s="295"/>
      <c r="B142" s="296"/>
      <c r="C142" s="324"/>
      <c r="D142" s="315"/>
      <c r="E142" s="299"/>
      <c r="F142" s="299"/>
    </row>
    <row r="143" spans="1:6" hidden="1" x14ac:dyDescent="0.2">
      <c r="A143" s="295"/>
      <c r="B143" s="296"/>
      <c r="C143" s="324"/>
      <c r="D143" s="315"/>
      <c r="E143" s="299"/>
      <c r="F143" s="299"/>
    </row>
    <row r="144" spans="1:6" hidden="1" x14ac:dyDescent="0.2">
      <c r="A144" s="295"/>
      <c r="B144" s="296"/>
      <c r="C144" s="324"/>
      <c r="D144" s="315"/>
      <c r="E144" s="299"/>
      <c r="F144" s="299"/>
    </row>
    <row r="145" spans="1:6" hidden="1" x14ac:dyDescent="0.2">
      <c r="A145" s="295"/>
      <c r="B145" s="296"/>
      <c r="C145" s="324"/>
      <c r="D145" s="315"/>
      <c r="E145" s="299"/>
      <c r="F145" s="299"/>
    </row>
    <row r="146" spans="1:6" hidden="1" x14ac:dyDescent="0.2">
      <c r="A146" s="295"/>
      <c r="B146" s="296"/>
      <c r="C146" s="324"/>
      <c r="D146" s="315"/>
      <c r="E146" s="299"/>
      <c r="F146" s="299"/>
    </row>
    <row r="147" spans="1:6" hidden="1" x14ac:dyDescent="0.2">
      <c r="A147" s="295"/>
      <c r="B147" s="296"/>
      <c r="C147" s="324"/>
      <c r="D147" s="315"/>
      <c r="E147" s="325"/>
      <c r="F147" s="299"/>
    </row>
    <row r="148" spans="1:6" hidden="1" x14ac:dyDescent="0.2">
      <c r="A148" s="295"/>
      <c r="B148" s="296"/>
      <c r="C148" s="322"/>
      <c r="D148" s="321"/>
      <c r="E148" s="322"/>
      <c r="F148" s="299"/>
    </row>
    <row r="149" spans="1:6" hidden="1" x14ac:dyDescent="0.2">
      <c r="A149" s="295"/>
      <c r="B149" s="296"/>
      <c r="C149" s="324"/>
      <c r="D149" s="315"/>
      <c r="E149" s="299"/>
      <c r="F149" s="299"/>
    </row>
    <row r="150" spans="1:6" hidden="1" x14ac:dyDescent="0.2">
      <c r="A150" s="295"/>
      <c r="B150" s="296"/>
      <c r="C150" s="324"/>
      <c r="D150" s="315"/>
      <c r="E150" s="299"/>
      <c r="F150" s="299"/>
    </row>
    <row r="151" spans="1:6" hidden="1" x14ac:dyDescent="0.2">
      <c r="A151" s="295"/>
      <c r="B151" s="296"/>
      <c r="C151" s="324"/>
      <c r="D151" s="315"/>
      <c r="E151" s="299"/>
      <c r="F151" s="299"/>
    </row>
    <row r="152" spans="1:6" hidden="1" x14ac:dyDescent="0.2">
      <c r="A152" s="295"/>
      <c r="B152" s="296"/>
      <c r="C152" s="324"/>
      <c r="D152" s="315"/>
      <c r="E152" s="299"/>
      <c r="F152" s="299"/>
    </row>
    <row r="153" spans="1:6" s="313" customFormat="1" hidden="1" x14ac:dyDescent="0.2">
      <c r="A153" s="327"/>
      <c r="B153" s="328"/>
      <c r="C153" s="322"/>
      <c r="D153" s="321"/>
      <c r="E153" s="322"/>
      <c r="F153" s="302"/>
    </row>
    <row r="154" spans="1:6" hidden="1" x14ac:dyDescent="0.2">
      <c r="A154" s="295"/>
      <c r="B154" s="296"/>
      <c r="C154" s="324"/>
      <c r="D154" s="315"/>
      <c r="E154" s="299"/>
      <c r="F154" s="299"/>
    </row>
    <row r="155" spans="1:6" s="313" customFormat="1" hidden="1" x14ac:dyDescent="0.2">
      <c r="A155" s="327"/>
      <c r="B155" s="328"/>
      <c r="C155" s="322"/>
      <c r="D155" s="321"/>
      <c r="E155" s="322"/>
      <c r="F155" s="302"/>
    </row>
    <row r="156" spans="1:6" hidden="1" x14ac:dyDescent="0.2">
      <c r="A156" s="295"/>
      <c r="B156" s="296"/>
      <c r="C156" s="324"/>
      <c r="D156" s="315"/>
      <c r="E156" s="299"/>
      <c r="F156" s="299"/>
    </row>
    <row r="157" spans="1:6" hidden="1" x14ac:dyDescent="0.2">
      <c r="A157" s="295"/>
      <c r="B157" s="296"/>
      <c r="C157" s="324"/>
      <c r="D157" s="315"/>
      <c r="E157" s="299"/>
      <c r="F157" s="299"/>
    </row>
    <row r="158" spans="1:6" hidden="1" x14ac:dyDescent="0.2">
      <c r="A158" s="295"/>
      <c r="B158" s="296"/>
      <c r="C158" s="324"/>
      <c r="D158" s="315"/>
      <c r="E158" s="299"/>
      <c r="F158" s="299"/>
    </row>
    <row r="159" spans="1:6" hidden="1" x14ac:dyDescent="0.2">
      <c r="A159" s="295"/>
      <c r="B159" s="296"/>
      <c r="C159" s="324"/>
      <c r="D159" s="315"/>
      <c r="E159" s="299"/>
      <c r="F159" s="299"/>
    </row>
    <row r="160" spans="1:6" hidden="1" x14ac:dyDescent="0.2">
      <c r="A160" s="295"/>
      <c r="B160" s="296"/>
      <c r="C160" s="324"/>
      <c r="D160" s="315"/>
      <c r="E160" s="299"/>
      <c r="F160" s="299"/>
    </row>
    <row r="161" spans="1:6" hidden="1" x14ac:dyDescent="0.2">
      <c r="A161" s="295"/>
      <c r="B161" s="296"/>
      <c r="C161" s="324"/>
      <c r="D161" s="315"/>
      <c r="E161" s="299"/>
      <c r="F161" s="299"/>
    </row>
    <row r="162" spans="1:6" s="313" customFormat="1" hidden="1" x14ac:dyDescent="0.2">
      <c r="A162" s="327"/>
      <c r="B162" s="328"/>
      <c r="C162" s="322"/>
      <c r="D162" s="321"/>
      <c r="E162" s="322"/>
      <c r="F162" s="302"/>
    </row>
    <row r="163" spans="1:6" hidden="1" x14ac:dyDescent="0.2">
      <c r="A163" s="295"/>
      <c r="B163" s="296"/>
      <c r="C163" s="324"/>
      <c r="D163" s="299"/>
      <c r="E163" s="325"/>
      <c r="F163" s="299"/>
    </row>
    <row r="164" spans="1:6" s="313" customFormat="1" hidden="1" x14ac:dyDescent="0.2">
      <c r="A164" s="295"/>
      <c r="B164" s="296"/>
      <c r="C164" s="322"/>
      <c r="D164" s="299"/>
      <c r="E164" s="325"/>
      <c r="F164" s="302"/>
    </row>
    <row r="165" spans="1:6" s="313" customFormat="1" hidden="1" x14ac:dyDescent="0.2">
      <c r="A165" s="327"/>
      <c r="B165" s="328"/>
      <c r="C165" s="322"/>
      <c r="D165" s="321"/>
      <c r="E165" s="322"/>
      <c r="F165" s="302"/>
    </row>
    <row r="166" spans="1:6" s="331" customFormat="1" hidden="1" x14ac:dyDescent="0.2">
      <c r="A166" s="302"/>
      <c r="B166" s="302"/>
      <c r="C166" s="322"/>
      <c r="D166" s="321"/>
      <c r="E166" s="322"/>
      <c r="F166" s="302"/>
    </row>
    <row r="167" spans="1:6" s="330" customFormat="1" hidden="1" x14ac:dyDescent="0.2">
      <c r="A167" s="332"/>
      <c r="B167" s="333"/>
      <c r="C167" s="324"/>
      <c r="D167" s="299"/>
      <c r="E167" s="325"/>
      <c r="F167" s="299"/>
    </row>
    <row r="168" spans="1:6" s="330" customFormat="1" hidden="1" x14ac:dyDescent="0.2">
      <c r="A168" s="299"/>
      <c r="B168" s="299"/>
      <c r="C168" s="324"/>
      <c r="D168" s="299"/>
      <c r="E168" s="325"/>
      <c r="F168" s="299"/>
    </row>
    <row r="169" spans="1:6" s="331" customFormat="1" hidden="1" x14ac:dyDescent="0.2">
      <c r="A169" s="302"/>
      <c r="B169" s="302"/>
      <c r="C169" s="322"/>
      <c r="D169" s="321"/>
      <c r="E169" s="322"/>
      <c r="F169" s="302"/>
    </row>
    <row r="170" spans="1:6" s="330" customFormat="1" hidden="1" x14ac:dyDescent="0.2">
      <c r="A170" s="295"/>
      <c r="B170" s="333"/>
      <c r="C170" s="324"/>
      <c r="D170" s="299"/>
      <c r="E170" s="325"/>
      <c r="F170" s="299"/>
    </row>
    <row r="171" spans="1:6" s="330" customFormat="1" ht="13.5" hidden="1" customHeight="1" x14ac:dyDescent="0.2">
      <c r="A171" s="299"/>
      <c r="B171" s="299"/>
      <c r="C171" s="324"/>
      <c r="D171" s="299"/>
      <c r="E171" s="325"/>
      <c r="F171" s="299"/>
    </row>
    <row r="172" spans="1:6" s="331" customFormat="1" ht="13.5" hidden="1" customHeight="1" x14ac:dyDescent="0.2">
      <c r="A172" s="302"/>
      <c r="B172" s="302"/>
      <c r="C172" s="322"/>
      <c r="D172" s="321"/>
      <c r="E172" s="322"/>
      <c r="F172" s="302"/>
    </row>
    <row r="173" spans="1:6" s="330" customFormat="1" ht="13.5" hidden="1" customHeight="1" x14ac:dyDescent="0.2">
      <c r="A173" s="299"/>
      <c r="B173" s="333"/>
      <c r="C173" s="324"/>
      <c r="D173" s="299"/>
      <c r="E173" s="325"/>
      <c r="F173" s="299"/>
    </row>
    <row r="174" spans="1:6" s="330" customFormat="1" ht="13.5" hidden="1" customHeight="1" x14ac:dyDescent="0.2">
      <c r="A174" s="299"/>
      <c r="B174" s="299"/>
      <c r="C174" s="324"/>
      <c r="D174" s="299"/>
      <c r="E174" s="325"/>
      <c r="F174" s="299"/>
    </row>
    <row r="175" spans="1:6" s="330" customFormat="1" ht="13.5" hidden="1" customHeight="1" x14ac:dyDescent="0.2">
      <c r="A175" s="299"/>
      <c r="B175" s="299"/>
      <c r="C175" s="324"/>
      <c r="D175" s="299"/>
      <c r="E175" s="325"/>
      <c r="F175" s="299"/>
    </row>
    <row r="176" spans="1:6" s="331" customFormat="1" hidden="1" x14ac:dyDescent="0.2">
      <c r="A176" s="302"/>
      <c r="B176" s="302"/>
      <c r="C176" s="322"/>
      <c r="D176" s="321"/>
      <c r="E176" s="322"/>
      <c r="F176" s="302"/>
    </row>
    <row r="177" spans="1:7" ht="13.5" hidden="1" customHeight="1" x14ac:dyDescent="0.2">
      <c r="A177" s="334"/>
      <c r="B177" s="334"/>
      <c r="C177" s="335"/>
      <c r="D177" s="336"/>
      <c r="E177" s="335"/>
      <c r="F177" s="337"/>
    </row>
    <row r="178" spans="1:7" hidden="1" x14ac:dyDescent="0.2">
      <c r="A178" s="1573" t="s">
        <v>780</v>
      </c>
      <c r="B178" s="1573"/>
      <c r="C178" s="1573"/>
      <c r="D178" s="1573"/>
      <c r="E178" s="1573"/>
      <c r="F178" s="1573"/>
    </row>
    <row r="179" spans="1:7" hidden="1" x14ac:dyDescent="0.2">
      <c r="A179" s="1573"/>
      <c r="B179" s="1573"/>
      <c r="C179" s="1573"/>
      <c r="D179" s="1573"/>
      <c r="E179" s="1573"/>
      <c r="F179" s="1573"/>
    </row>
    <row r="180" spans="1:7" hidden="1" x14ac:dyDescent="0.2">
      <c r="A180" s="1573"/>
      <c r="B180" s="1573"/>
      <c r="C180" s="1573"/>
      <c r="D180" s="1573"/>
      <c r="E180" s="1573"/>
      <c r="F180" s="1573"/>
      <c r="G180" s="1575"/>
    </row>
    <row r="181" spans="1:7" hidden="1" x14ac:dyDescent="0.2">
      <c r="A181" s="330"/>
      <c r="B181" s="330"/>
      <c r="C181" s="330"/>
      <c r="D181" s="338"/>
      <c r="E181" s="330"/>
      <c r="F181" s="330"/>
    </row>
    <row r="182" spans="1:7" hidden="1" x14ac:dyDescent="0.2">
      <c r="A182" s="1573"/>
      <c r="B182" s="1573"/>
      <c r="C182" s="1573"/>
      <c r="D182" s="1573"/>
      <c r="E182" s="1573"/>
      <c r="F182" s="1573"/>
    </row>
    <row r="183" spans="1:7" hidden="1" x14ac:dyDescent="0.2">
      <c r="A183" s="1573"/>
      <c r="B183" s="1573"/>
      <c r="C183" s="1573"/>
      <c r="D183" s="1573"/>
      <c r="E183" s="1573"/>
      <c r="F183" s="1573"/>
    </row>
    <row r="184" spans="1:7" x14ac:dyDescent="0.2">
      <c r="A184" s="1573"/>
      <c r="B184" s="1573"/>
      <c r="C184" s="1573"/>
      <c r="D184" s="1573"/>
      <c r="E184" s="1573"/>
      <c r="F184" s="1573"/>
    </row>
    <row r="185" spans="1:7" x14ac:dyDescent="0.2">
      <c r="A185" s="1573"/>
      <c r="B185" s="1573"/>
      <c r="C185" s="1573"/>
      <c r="D185" s="1573"/>
      <c r="E185" s="1573"/>
      <c r="F185" s="1573"/>
    </row>
    <row r="186" spans="1:7" x14ac:dyDescent="0.2">
      <c r="A186" s="1573"/>
      <c r="B186" s="1573"/>
      <c r="C186" s="1573"/>
      <c r="D186" s="1573"/>
      <c r="E186" s="1573"/>
      <c r="F186" s="1573"/>
    </row>
    <row r="187" spans="1:7" x14ac:dyDescent="0.2">
      <c r="A187" s="1573"/>
      <c r="B187" s="1573"/>
      <c r="C187" s="1573"/>
      <c r="D187" s="1573"/>
      <c r="E187" s="1573"/>
      <c r="F187" s="1573"/>
    </row>
    <row r="188" spans="1:7" x14ac:dyDescent="0.2">
      <c r="A188" s="1573"/>
      <c r="B188" s="1573"/>
      <c r="C188" s="1573"/>
      <c r="D188" s="1573"/>
      <c r="E188" s="1573"/>
      <c r="F188" s="1573"/>
    </row>
    <row r="189" spans="1:7" x14ac:dyDescent="0.2">
      <c r="A189" s="1573"/>
      <c r="B189" s="1573"/>
      <c r="C189" s="1573"/>
      <c r="D189" s="1573"/>
      <c r="E189" s="1573"/>
      <c r="F189" s="1573"/>
    </row>
    <row r="190" spans="1:7" x14ac:dyDescent="0.2">
      <c r="A190" s="1573"/>
      <c r="B190" s="1573"/>
      <c r="C190" s="1573"/>
      <c r="D190" s="1573"/>
      <c r="E190" s="1573"/>
      <c r="F190" s="1573"/>
    </row>
    <row r="191" spans="1:7" x14ac:dyDescent="0.2">
      <c r="A191" s="1573"/>
      <c r="B191" s="1573"/>
      <c r="C191" s="1573"/>
      <c r="D191" s="1573"/>
      <c r="E191" s="1573"/>
      <c r="F191" s="1573"/>
    </row>
    <row r="192" spans="1:7" x14ac:dyDescent="0.2">
      <c r="A192" s="1573"/>
      <c r="B192" s="1573"/>
      <c r="C192" s="1573"/>
      <c r="D192" s="1573"/>
      <c r="E192" s="1573"/>
      <c r="F192" s="1573"/>
    </row>
    <row r="193" spans="1:6" x14ac:dyDescent="0.2">
      <c r="A193" s="1573"/>
      <c r="B193" s="1573"/>
      <c r="C193" s="1573"/>
      <c r="D193" s="1573"/>
      <c r="E193" s="1573"/>
      <c r="F193" s="1573"/>
    </row>
  </sheetData>
  <mergeCells count="16">
    <mergeCell ref="A183:F183"/>
    <mergeCell ref="A2:E2"/>
    <mergeCell ref="A178:F178"/>
    <mergeCell ref="A179:F179"/>
    <mergeCell ref="A180:G180"/>
    <mergeCell ref="A182:F182"/>
    <mergeCell ref="A190:F190"/>
    <mergeCell ref="A191:F191"/>
    <mergeCell ref="A192:F192"/>
    <mergeCell ref="A193:F193"/>
    <mergeCell ref="A184:F184"/>
    <mergeCell ref="A185:F185"/>
    <mergeCell ref="A186:F186"/>
    <mergeCell ref="A187:F187"/>
    <mergeCell ref="A188:F188"/>
    <mergeCell ref="A189:F18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T1" sqref="T1"/>
    </sheetView>
  </sheetViews>
  <sheetFormatPr defaultColWidth="8.7109375" defaultRowHeight="12.75" x14ac:dyDescent="0.2"/>
  <cols>
    <col min="1" max="1" width="37.7109375" style="512" customWidth="1"/>
    <col min="2" max="2" width="7.28515625" style="504" customWidth="1"/>
    <col min="3" max="4" width="11.5703125" style="340" customWidth="1"/>
    <col min="5" max="5" width="11.5703125" style="505" customWidth="1"/>
    <col min="6" max="6" width="11.42578125" style="505" customWidth="1"/>
    <col min="7" max="7" width="9.85546875" style="505" customWidth="1"/>
    <col min="8" max="8" width="9.140625" style="505" customWidth="1"/>
    <col min="9" max="9" width="9.28515625" style="505" customWidth="1"/>
    <col min="10" max="10" width="9.140625" style="505" customWidth="1"/>
    <col min="11" max="11" width="13.85546875" style="340" customWidth="1"/>
    <col min="12" max="12" width="8.7109375" style="340"/>
    <col min="13" max="13" width="11.85546875" style="340" customWidth="1"/>
    <col min="14" max="14" width="12.5703125" style="340" customWidth="1"/>
    <col min="15" max="15" width="11.85546875" style="340" customWidth="1"/>
    <col min="16" max="16" width="12" style="340" customWidth="1"/>
    <col min="17" max="16384" width="8.7109375" style="340"/>
  </cols>
  <sheetData>
    <row r="1" spans="1:16" ht="24" customHeight="1" x14ac:dyDescent="0.2">
      <c r="A1" s="1576"/>
      <c r="B1" s="1577"/>
      <c r="C1" s="1577"/>
      <c r="D1" s="1577"/>
      <c r="E1" s="1577"/>
      <c r="F1" s="1577"/>
      <c r="G1" s="1577"/>
      <c r="H1" s="1577"/>
      <c r="I1" s="1577"/>
      <c r="J1" s="1577"/>
      <c r="K1" s="1577"/>
      <c r="L1" s="1577"/>
      <c r="M1" s="1577"/>
      <c r="N1" s="1577"/>
      <c r="O1" s="1577"/>
      <c r="P1" s="339"/>
    </row>
    <row r="2" spans="1:16" x14ac:dyDescent="0.2">
      <c r="A2" s="341"/>
      <c r="B2" s="341"/>
      <c r="C2" s="341"/>
      <c r="D2" s="341"/>
      <c r="E2" s="342"/>
      <c r="F2" s="342"/>
      <c r="G2" s="342"/>
      <c r="H2" s="342"/>
      <c r="I2" s="342"/>
      <c r="J2" s="342"/>
      <c r="K2" s="341"/>
      <c r="L2" s="341"/>
      <c r="M2" s="341"/>
      <c r="N2" s="341"/>
      <c r="O2" s="343"/>
    </row>
    <row r="3" spans="1:16" ht="23.25" x14ac:dyDescent="0.2">
      <c r="A3" s="344" t="s">
        <v>781</v>
      </c>
      <c r="B3" s="341"/>
      <c r="C3" s="341"/>
      <c r="D3" s="341"/>
      <c r="E3" s="342"/>
      <c r="F3" s="345"/>
      <c r="G3" s="345"/>
      <c r="H3" s="342"/>
      <c r="I3" s="342"/>
      <c r="J3" s="342"/>
      <c r="K3" s="341"/>
      <c r="L3" s="341"/>
      <c r="M3" s="341"/>
      <c r="N3" s="341"/>
      <c r="O3" s="341"/>
    </row>
    <row r="4" spans="1:16" ht="21.75" customHeight="1" x14ac:dyDescent="0.2">
      <c r="A4" s="346"/>
      <c r="B4" s="341"/>
      <c r="C4" s="341"/>
      <c r="D4" s="341"/>
      <c r="E4" s="342"/>
      <c r="F4" s="345"/>
      <c r="G4" s="345"/>
      <c r="H4" s="342"/>
      <c r="I4" s="342"/>
      <c r="J4" s="342"/>
      <c r="K4" s="341"/>
      <c r="L4" s="341"/>
      <c r="M4" s="341"/>
      <c r="N4" s="341"/>
      <c r="O4" s="341"/>
    </row>
    <row r="5" spans="1:16" x14ac:dyDescent="0.2">
      <c r="A5" s="347"/>
      <c r="B5" s="341"/>
      <c r="C5" s="341"/>
      <c r="D5" s="341"/>
      <c r="E5" s="342"/>
      <c r="F5" s="345"/>
      <c r="G5" s="345"/>
      <c r="H5" s="342"/>
      <c r="I5" s="342"/>
      <c r="J5" s="342"/>
      <c r="K5" s="341"/>
      <c r="L5" s="341"/>
      <c r="M5" s="341"/>
      <c r="N5" s="341"/>
      <c r="O5" s="341"/>
    </row>
    <row r="6" spans="1:16" ht="6" customHeight="1" x14ac:dyDescent="0.2">
      <c r="A6" s="341"/>
      <c r="B6" s="348"/>
      <c r="C6" s="348"/>
      <c r="D6" s="341"/>
      <c r="E6" s="342"/>
      <c r="F6" s="345"/>
      <c r="G6" s="345"/>
      <c r="H6" s="342"/>
      <c r="I6" s="342"/>
      <c r="J6" s="342"/>
      <c r="K6" s="341"/>
      <c r="L6" s="341"/>
      <c r="M6" s="341"/>
      <c r="N6" s="341"/>
      <c r="O6" s="341"/>
    </row>
    <row r="7" spans="1:16" ht="24.75" customHeight="1" x14ac:dyDescent="0.2">
      <c r="A7" s="347" t="s">
        <v>782</v>
      </c>
      <c r="B7" s="349"/>
      <c r="C7" s="1578" t="s">
        <v>783</v>
      </c>
      <c r="D7" s="1579"/>
      <c r="E7" s="1579"/>
      <c r="F7" s="1579"/>
      <c r="G7" s="1579"/>
      <c r="H7" s="1579"/>
      <c r="I7" s="1579"/>
      <c r="J7" s="1579"/>
      <c r="K7" s="1579"/>
      <c r="L7" s="1579"/>
      <c r="M7" s="1579"/>
      <c r="N7" s="1579"/>
      <c r="O7" s="1579"/>
    </row>
    <row r="8" spans="1:16" ht="23.25" customHeight="1" thickBot="1" x14ac:dyDescent="0.25">
      <c r="A8" s="347" t="s">
        <v>784</v>
      </c>
      <c r="B8" s="341"/>
      <c r="C8" s="341"/>
      <c r="D8" s="341"/>
      <c r="E8" s="342"/>
      <c r="F8" s="345"/>
      <c r="G8" s="345"/>
      <c r="H8" s="342"/>
      <c r="I8" s="342"/>
      <c r="J8" s="342"/>
      <c r="K8" s="341"/>
      <c r="L8" s="341"/>
      <c r="M8" s="341"/>
      <c r="N8" s="341"/>
      <c r="O8" s="341"/>
    </row>
    <row r="9" spans="1:16" ht="13.5" thickBot="1" x14ac:dyDescent="0.25">
      <c r="A9" s="1580" t="s">
        <v>785</v>
      </c>
      <c r="B9" s="1582" t="s">
        <v>786</v>
      </c>
      <c r="C9" s="350" t="s">
        <v>0</v>
      </c>
      <c r="D9" s="351" t="s">
        <v>787</v>
      </c>
      <c r="E9" s="351" t="s">
        <v>788</v>
      </c>
      <c r="F9" s="1584" t="s">
        <v>789</v>
      </c>
      <c r="G9" s="1585"/>
      <c r="H9" s="1585"/>
      <c r="I9" s="1586"/>
      <c r="J9" s="351" t="s">
        <v>790</v>
      </c>
      <c r="K9" s="352" t="s">
        <v>791</v>
      </c>
      <c r="L9" s="353"/>
      <c r="M9" s="351" t="s">
        <v>792</v>
      </c>
      <c r="N9" s="351" t="s">
        <v>793</v>
      </c>
      <c r="O9" s="351" t="s">
        <v>792</v>
      </c>
    </row>
    <row r="10" spans="1:16" ht="13.5" thickBot="1" x14ac:dyDescent="0.25">
      <c r="A10" s="1581"/>
      <c r="B10" s="1583"/>
      <c r="C10" s="354" t="s">
        <v>794</v>
      </c>
      <c r="D10" s="355">
        <v>2023</v>
      </c>
      <c r="E10" s="355">
        <v>2023</v>
      </c>
      <c r="F10" s="356" t="s">
        <v>795</v>
      </c>
      <c r="G10" s="357" t="s">
        <v>796</v>
      </c>
      <c r="H10" s="357" t="s">
        <v>797</v>
      </c>
      <c r="I10" s="356" t="s">
        <v>798</v>
      </c>
      <c r="J10" s="355" t="s">
        <v>799</v>
      </c>
      <c r="K10" s="358" t="s">
        <v>800</v>
      </c>
      <c r="L10" s="353"/>
      <c r="M10" s="359" t="s">
        <v>801</v>
      </c>
      <c r="N10" s="355" t="s">
        <v>802</v>
      </c>
      <c r="O10" s="355" t="s">
        <v>803</v>
      </c>
    </row>
    <row r="11" spans="1:16" x14ac:dyDescent="0.2">
      <c r="A11" s="360" t="s">
        <v>804</v>
      </c>
      <c r="B11" s="361"/>
      <c r="C11" s="362">
        <v>195</v>
      </c>
      <c r="D11" s="363">
        <v>194</v>
      </c>
      <c r="E11" s="364">
        <v>162</v>
      </c>
      <c r="F11" s="365">
        <v>187</v>
      </c>
      <c r="G11" s="366">
        <f t="shared" ref="G11:I23" si="0">M11</f>
        <v>182</v>
      </c>
      <c r="H11" s="367">
        <f t="shared" si="0"/>
        <v>169</v>
      </c>
      <c r="I11" s="368">
        <f>O11</f>
        <v>162</v>
      </c>
      <c r="J11" s="369" t="s">
        <v>805</v>
      </c>
      <c r="K11" s="370" t="s">
        <v>805</v>
      </c>
      <c r="L11" s="371"/>
      <c r="M11" s="372">
        <v>182</v>
      </c>
      <c r="N11" s="373">
        <v>169</v>
      </c>
      <c r="O11" s="374">
        <v>162</v>
      </c>
    </row>
    <row r="12" spans="1:16" ht="13.5" thickBot="1" x14ac:dyDescent="0.25">
      <c r="A12" s="375" t="s">
        <v>806</v>
      </c>
      <c r="B12" s="376"/>
      <c r="C12" s="377">
        <v>187</v>
      </c>
      <c r="D12" s="378">
        <v>184</v>
      </c>
      <c r="E12" s="379">
        <v>158.43</v>
      </c>
      <c r="F12" s="380">
        <v>183.25800000000001</v>
      </c>
      <c r="G12" s="381">
        <f t="shared" si="0"/>
        <v>176.27459999999999</v>
      </c>
      <c r="H12" s="382">
        <f t="shared" si="0"/>
        <v>165.43299999999999</v>
      </c>
      <c r="I12" s="382">
        <f>O12</f>
        <v>158.43</v>
      </c>
      <c r="J12" s="383"/>
      <c r="K12" s="384" t="s">
        <v>805</v>
      </c>
      <c r="L12" s="385"/>
      <c r="M12" s="386">
        <v>176.27459999999999</v>
      </c>
      <c r="N12" s="387">
        <v>165.43299999999999</v>
      </c>
      <c r="O12" s="388">
        <v>158.43</v>
      </c>
    </row>
    <row r="13" spans="1:16" x14ac:dyDescent="0.2">
      <c r="A13" s="389" t="s">
        <v>807</v>
      </c>
      <c r="B13" s="390" t="s">
        <v>808</v>
      </c>
      <c r="C13" s="391">
        <v>55343</v>
      </c>
      <c r="D13" s="392" t="s">
        <v>805</v>
      </c>
      <c r="E13" s="393" t="s">
        <v>805</v>
      </c>
      <c r="F13" s="394">
        <v>56604</v>
      </c>
      <c r="G13" s="395">
        <f t="shared" si="0"/>
        <v>56874</v>
      </c>
      <c r="H13" s="396">
        <f t="shared" si="0"/>
        <v>57293</v>
      </c>
      <c r="I13" s="397">
        <f>O13</f>
        <v>56816</v>
      </c>
      <c r="J13" s="398" t="s">
        <v>805</v>
      </c>
      <c r="K13" s="398" t="s">
        <v>805</v>
      </c>
      <c r="L13" s="385"/>
      <c r="M13" s="399">
        <v>56874</v>
      </c>
      <c r="N13" s="400">
        <v>57293</v>
      </c>
      <c r="O13" s="401">
        <v>56816</v>
      </c>
    </row>
    <row r="14" spans="1:16" x14ac:dyDescent="0.2">
      <c r="A14" s="402" t="s">
        <v>809</v>
      </c>
      <c r="B14" s="390" t="s">
        <v>810</v>
      </c>
      <c r="C14" s="403">
        <v>47685</v>
      </c>
      <c r="D14" s="404" t="s">
        <v>805</v>
      </c>
      <c r="E14" s="405" t="s">
        <v>805</v>
      </c>
      <c r="F14" s="406">
        <v>48651</v>
      </c>
      <c r="G14" s="407">
        <f t="shared" si="0"/>
        <v>49206</v>
      </c>
      <c r="H14" s="396">
        <f t="shared" si="0"/>
        <v>49166</v>
      </c>
      <c r="I14" s="400">
        <f t="shared" si="0"/>
        <v>49093</v>
      </c>
      <c r="J14" s="398" t="s">
        <v>805</v>
      </c>
      <c r="K14" s="398" t="s">
        <v>805</v>
      </c>
      <c r="L14" s="385"/>
      <c r="M14" s="408">
        <v>49206</v>
      </c>
      <c r="N14" s="400">
        <v>49166</v>
      </c>
      <c r="O14" s="409">
        <v>49093</v>
      </c>
    </row>
    <row r="15" spans="1:16" x14ac:dyDescent="0.2">
      <c r="A15" s="402" t="s">
        <v>811</v>
      </c>
      <c r="B15" s="390" t="s">
        <v>812</v>
      </c>
      <c r="C15" s="403">
        <v>1193</v>
      </c>
      <c r="D15" s="404" t="s">
        <v>805</v>
      </c>
      <c r="E15" s="405" t="s">
        <v>805</v>
      </c>
      <c r="F15" s="406">
        <v>1430</v>
      </c>
      <c r="G15" s="407">
        <f t="shared" si="0"/>
        <v>1447</v>
      </c>
      <c r="H15" s="396">
        <f t="shared" si="0"/>
        <v>1412</v>
      </c>
      <c r="I15" s="400">
        <f t="shared" si="0"/>
        <v>1026</v>
      </c>
      <c r="J15" s="398" t="s">
        <v>805</v>
      </c>
      <c r="K15" s="398" t="s">
        <v>805</v>
      </c>
      <c r="L15" s="385"/>
      <c r="M15" s="408">
        <v>1447</v>
      </c>
      <c r="N15" s="400">
        <v>1412</v>
      </c>
      <c r="O15" s="409">
        <v>1026</v>
      </c>
    </row>
    <row r="16" spans="1:16" x14ac:dyDescent="0.2">
      <c r="A16" s="402" t="s">
        <v>813</v>
      </c>
      <c r="B16" s="390" t="s">
        <v>805</v>
      </c>
      <c r="C16" s="403">
        <v>8232</v>
      </c>
      <c r="D16" s="404" t="s">
        <v>805</v>
      </c>
      <c r="E16" s="405" t="s">
        <v>805</v>
      </c>
      <c r="F16" s="406">
        <v>49254</v>
      </c>
      <c r="G16" s="407">
        <f t="shared" si="0"/>
        <v>62684</v>
      </c>
      <c r="H16" s="396">
        <f t="shared" si="0"/>
        <v>47973</v>
      </c>
      <c r="I16" s="400">
        <f t="shared" si="0"/>
        <v>10143</v>
      </c>
      <c r="J16" s="398" t="s">
        <v>805</v>
      </c>
      <c r="K16" s="398" t="s">
        <v>805</v>
      </c>
      <c r="L16" s="385"/>
      <c r="M16" s="408">
        <v>62684</v>
      </c>
      <c r="N16" s="400">
        <v>47973</v>
      </c>
      <c r="O16" s="409">
        <v>10143</v>
      </c>
    </row>
    <row r="17" spans="1:15" ht="13.5" thickBot="1" x14ac:dyDescent="0.25">
      <c r="A17" s="360" t="s">
        <v>814</v>
      </c>
      <c r="B17" s="410" t="s">
        <v>815</v>
      </c>
      <c r="C17" s="403">
        <v>37551</v>
      </c>
      <c r="D17" s="411" t="s">
        <v>805</v>
      </c>
      <c r="E17" s="412" t="s">
        <v>805</v>
      </c>
      <c r="F17" s="413">
        <v>26533</v>
      </c>
      <c r="G17" s="407">
        <f t="shared" si="0"/>
        <v>41331</v>
      </c>
      <c r="H17" s="396">
        <f t="shared" si="0"/>
        <v>67771</v>
      </c>
      <c r="I17" s="414">
        <f t="shared" si="0"/>
        <v>46994</v>
      </c>
      <c r="J17" s="415" t="s">
        <v>805</v>
      </c>
      <c r="K17" s="415" t="s">
        <v>805</v>
      </c>
      <c r="L17" s="385"/>
      <c r="M17" s="416">
        <v>41331</v>
      </c>
      <c r="N17" s="417">
        <v>67771</v>
      </c>
      <c r="O17" s="418">
        <v>46994</v>
      </c>
    </row>
    <row r="18" spans="1:15" ht="13.5" thickBot="1" x14ac:dyDescent="0.25">
      <c r="A18" s="419" t="s">
        <v>816</v>
      </c>
      <c r="B18" s="420"/>
      <c r="C18" s="421">
        <f>C13-C14+C15+C16+C17</f>
        <v>54634</v>
      </c>
      <c r="D18" s="422" t="s">
        <v>805</v>
      </c>
      <c r="E18" s="423" t="s">
        <v>805</v>
      </c>
      <c r="F18" s="424">
        <f>F13-F14+F15+F16+F17</f>
        <v>85170</v>
      </c>
      <c r="G18" s="421">
        <f>G13-G14+G15+G16+G17</f>
        <v>113130</v>
      </c>
      <c r="H18" s="425">
        <f>H13-H14+H15+H16+H17</f>
        <v>125283</v>
      </c>
      <c r="I18" s="421">
        <f>I13-I14+I15+I16+I17</f>
        <v>65886</v>
      </c>
      <c r="J18" s="426" t="s">
        <v>805</v>
      </c>
      <c r="K18" s="426" t="s">
        <v>805</v>
      </c>
      <c r="L18" s="385"/>
      <c r="M18" s="421">
        <f>M13-M14+M15+M16+M17</f>
        <v>113130</v>
      </c>
      <c r="N18" s="421">
        <f t="shared" ref="N18:O18" si="1">N13-N14+N15+N16+N17</f>
        <v>125283</v>
      </c>
      <c r="O18" s="421">
        <f t="shared" si="1"/>
        <v>65886</v>
      </c>
    </row>
    <row r="19" spans="1:15" x14ac:dyDescent="0.2">
      <c r="A19" s="360" t="s">
        <v>817</v>
      </c>
      <c r="B19" s="410">
        <v>401</v>
      </c>
      <c r="C19" s="403">
        <v>7658</v>
      </c>
      <c r="D19" s="392" t="s">
        <v>805</v>
      </c>
      <c r="E19" s="393" t="s">
        <v>805</v>
      </c>
      <c r="F19" s="413">
        <v>7954</v>
      </c>
      <c r="G19" s="407">
        <f t="shared" si="0"/>
        <v>7668</v>
      </c>
      <c r="H19" s="396">
        <f t="shared" si="0"/>
        <v>8127</v>
      </c>
      <c r="I19" s="397">
        <f t="shared" si="0"/>
        <v>7382</v>
      </c>
      <c r="J19" s="415" t="s">
        <v>805</v>
      </c>
      <c r="K19" s="415" t="s">
        <v>805</v>
      </c>
      <c r="L19" s="385"/>
      <c r="M19" s="416">
        <v>7668</v>
      </c>
      <c r="N19" s="427">
        <v>8127</v>
      </c>
      <c r="O19" s="428">
        <v>7382</v>
      </c>
    </row>
    <row r="20" spans="1:15" x14ac:dyDescent="0.2">
      <c r="A20" s="402" t="s">
        <v>818</v>
      </c>
      <c r="B20" s="390" t="s">
        <v>819</v>
      </c>
      <c r="C20" s="403">
        <v>35582</v>
      </c>
      <c r="D20" s="404" t="s">
        <v>805</v>
      </c>
      <c r="E20" s="405" t="s">
        <v>805</v>
      </c>
      <c r="F20" s="394">
        <v>25126</v>
      </c>
      <c r="G20" s="407">
        <f t="shared" si="0"/>
        <v>27167</v>
      </c>
      <c r="H20" s="396">
        <f t="shared" si="0"/>
        <v>20861</v>
      </c>
      <c r="I20" s="400">
        <f t="shared" si="0"/>
        <v>37556</v>
      </c>
      <c r="J20" s="398" t="s">
        <v>805</v>
      </c>
      <c r="K20" s="398" t="s">
        <v>805</v>
      </c>
      <c r="L20" s="385"/>
      <c r="M20" s="408">
        <v>27167</v>
      </c>
      <c r="N20" s="400">
        <v>20861</v>
      </c>
      <c r="O20" s="409">
        <v>37556</v>
      </c>
    </row>
    <row r="21" spans="1:15" x14ac:dyDescent="0.2">
      <c r="A21" s="402" t="s">
        <v>820</v>
      </c>
      <c r="B21" s="390" t="s">
        <v>805</v>
      </c>
      <c r="C21" s="403">
        <v>0</v>
      </c>
      <c r="D21" s="404" t="s">
        <v>805</v>
      </c>
      <c r="E21" s="405" t="s">
        <v>805</v>
      </c>
      <c r="F21" s="406">
        <v>0</v>
      </c>
      <c r="G21" s="407">
        <f t="shared" si="0"/>
        <v>0</v>
      </c>
      <c r="H21" s="396">
        <f t="shared" si="0"/>
        <v>0</v>
      </c>
      <c r="I21" s="400">
        <f t="shared" si="0"/>
        <v>0</v>
      </c>
      <c r="J21" s="398" t="s">
        <v>805</v>
      </c>
      <c r="K21" s="398" t="s">
        <v>805</v>
      </c>
      <c r="L21" s="385"/>
      <c r="M21" s="408">
        <v>0</v>
      </c>
      <c r="N21" s="400">
        <v>0</v>
      </c>
      <c r="O21" s="409">
        <v>0</v>
      </c>
    </row>
    <row r="22" spans="1:15" x14ac:dyDescent="0.2">
      <c r="A22" s="402" t="s">
        <v>821</v>
      </c>
      <c r="B22" s="390" t="s">
        <v>805</v>
      </c>
      <c r="C22" s="403">
        <v>19835</v>
      </c>
      <c r="D22" s="404" t="s">
        <v>805</v>
      </c>
      <c r="E22" s="405" t="s">
        <v>805</v>
      </c>
      <c r="F22" s="406">
        <v>44565</v>
      </c>
      <c r="G22" s="407">
        <f t="shared" si="0"/>
        <v>67754</v>
      </c>
      <c r="H22" s="396">
        <f t="shared" si="0"/>
        <v>83780</v>
      </c>
      <c r="I22" s="400">
        <f t="shared" si="0"/>
        <v>20453</v>
      </c>
      <c r="J22" s="398" t="s">
        <v>805</v>
      </c>
      <c r="K22" s="398" t="s">
        <v>805</v>
      </c>
      <c r="L22" s="385"/>
      <c r="M22" s="408">
        <v>67754</v>
      </c>
      <c r="N22" s="400">
        <v>83780</v>
      </c>
      <c r="O22" s="409">
        <v>20453</v>
      </c>
    </row>
    <row r="23" spans="1:15" ht="13.5" thickBot="1" x14ac:dyDescent="0.25">
      <c r="A23" s="429" t="s">
        <v>822</v>
      </c>
      <c r="B23" s="430" t="s">
        <v>805</v>
      </c>
      <c r="C23" s="431">
        <v>0</v>
      </c>
      <c r="D23" s="411" t="s">
        <v>805</v>
      </c>
      <c r="E23" s="412" t="s">
        <v>805</v>
      </c>
      <c r="F23" s="413">
        <v>0</v>
      </c>
      <c r="G23" s="432">
        <f t="shared" si="0"/>
        <v>0</v>
      </c>
      <c r="H23" s="433">
        <f t="shared" si="0"/>
        <v>0</v>
      </c>
      <c r="I23" s="414">
        <f t="shared" si="0"/>
        <v>0</v>
      </c>
      <c r="J23" s="434" t="s">
        <v>805</v>
      </c>
      <c r="K23" s="434" t="s">
        <v>805</v>
      </c>
      <c r="L23" s="385"/>
      <c r="M23" s="435">
        <v>0</v>
      </c>
      <c r="N23" s="417">
        <v>0</v>
      </c>
      <c r="O23" s="436">
        <v>0</v>
      </c>
    </row>
    <row r="24" spans="1:15" x14ac:dyDescent="0.2">
      <c r="A24" s="437" t="s">
        <v>823</v>
      </c>
      <c r="B24" s="438" t="s">
        <v>805</v>
      </c>
      <c r="C24" s="439">
        <v>63926</v>
      </c>
      <c r="D24" s="440">
        <v>65709</v>
      </c>
      <c r="E24" s="441">
        <v>74202</v>
      </c>
      <c r="F24" s="391">
        <v>15969</v>
      </c>
      <c r="G24" s="442">
        <f>M24-F24</f>
        <v>17150</v>
      </c>
      <c r="H24" s="397">
        <f>N24-M24</f>
        <v>14606</v>
      </c>
      <c r="I24" s="397">
        <f>O24-N24</f>
        <v>26477</v>
      </c>
      <c r="J24" s="443">
        <f t="shared" ref="J24:J47" si="2">SUM(F24:I24)</f>
        <v>74202</v>
      </c>
      <c r="K24" s="444">
        <f>(J24/E24)*100</f>
        <v>100</v>
      </c>
      <c r="L24" s="385"/>
      <c r="M24" s="445">
        <v>33119</v>
      </c>
      <c r="N24" s="397">
        <v>47725</v>
      </c>
      <c r="O24" s="446">
        <v>74202</v>
      </c>
    </row>
    <row r="25" spans="1:15" x14ac:dyDescent="0.2">
      <c r="A25" s="402" t="s">
        <v>824</v>
      </c>
      <c r="B25" s="390" t="s">
        <v>805</v>
      </c>
      <c r="C25" s="447">
        <v>10076</v>
      </c>
      <c r="D25" s="448">
        <v>0</v>
      </c>
      <c r="E25" s="449">
        <v>16535</v>
      </c>
      <c r="F25" s="403">
        <v>0</v>
      </c>
      <c r="G25" s="450">
        <f t="shared" ref="G25:G42" si="3">M25-F25</f>
        <v>0</v>
      </c>
      <c r="H25" s="400">
        <f t="shared" ref="H25:I42" si="4">N25-M25</f>
        <v>0</v>
      </c>
      <c r="I25" s="427">
        <f t="shared" si="4"/>
        <v>16535</v>
      </c>
      <c r="J25" s="398">
        <f t="shared" si="2"/>
        <v>16535</v>
      </c>
      <c r="K25" s="451">
        <v>0</v>
      </c>
      <c r="L25" s="385"/>
      <c r="M25" s="405">
        <v>0</v>
      </c>
      <c r="N25" s="400">
        <v>0</v>
      </c>
      <c r="O25" s="452">
        <v>16535</v>
      </c>
    </row>
    <row r="26" spans="1:15" ht="13.5" thickBot="1" x14ac:dyDescent="0.25">
      <c r="A26" s="375" t="s">
        <v>825</v>
      </c>
      <c r="B26" s="453">
        <v>672</v>
      </c>
      <c r="C26" s="454">
        <v>53850</v>
      </c>
      <c r="D26" s="455">
        <v>65709</v>
      </c>
      <c r="E26" s="456">
        <v>57667</v>
      </c>
      <c r="F26" s="457">
        <v>15969</v>
      </c>
      <c r="G26" s="458">
        <f t="shared" si="3"/>
        <v>17150</v>
      </c>
      <c r="H26" s="400">
        <f t="shared" si="4"/>
        <v>14606</v>
      </c>
      <c r="I26" s="459">
        <f t="shared" si="4"/>
        <v>9942</v>
      </c>
      <c r="J26" s="384">
        <f t="shared" si="2"/>
        <v>57667</v>
      </c>
      <c r="K26" s="460">
        <f t="shared" ref="K26:K47" si="5">(J26/E26)*100</f>
        <v>100</v>
      </c>
      <c r="L26" s="385"/>
      <c r="M26" s="461">
        <v>33119</v>
      </c>
      <c r="N26" s="414">
        <v>47725</v>
      </c>
      <c r="O26" s="462">
        <v>57667</v>
      </c>
    </row>
    <row r="27" spans="1:15" x14ac:dyDescent="0.2">
      <c r="A27" s="389" t="s">
        <v>826</v>
      </c>
      <c r="B27" s="463">
        <v>501</v>
      </c>
      <c r="C27" s="393">
        <v>20197</v>
      </c>
      <c r="D27" s="464">
        <v>19401</v>
      </c>
      <c r="E27" s="465">
        <v>21292</v>
      </c>
      <c r="F27" s="466">
        <v>4932</v>
      </c>
      <c r="G27" s="442">
        <f t="shared" si="3"/>
        <v>4932</v>
      </c>
      <c r="H27" s="400">
        <f t="shared" si="4"/>
        <v>4736</v>
      </c>
      <c r="I27" s="466">
        <f t="shared" si="4"/>
        <v>6692</v>
      </c>
      <c r="J27" s="467">
        <f t="shared" si="2"/>
        <v>21292</v>
      </c>
      <c r="K27" s="444">
        <f t="shared" si="5"/>
        <v>100</v>
      </c>
      <c r="L27" s="385"/>
      <c r="M27" s="393">
        <v>9864</v>
      </c>
      <c r="N27" s="427">
        <v>14600</v>
      </c>
      <c r="O27" s="468">
        <v>21292</v>
      </c>
    </row>
    <row r="28" spans="1:15" x14ac:dyDescent="0.2">
      <c r="A28" s="402" t="s">
        <v>827</v>
      </c>
      <c r="B28" s="390">
        <v>502</v>
      </c>
      <c r="C28" s="405">
        <v>7359</v>
      </c>
      <c r="D28" s="408">
        <v>13111</v>
      </c>
      <c r="E28" s="449">
        <v>5522</v>
      </c>
      <c r="F28" s="403">
        <v>1611</v>
      </c>
      <c r="G28" s="450">
        <f t="shared" si="3"/>
        <v>1663</v>
      </c>
      <c r="H28" s="400">
        <f t="shared" si="4"/>
        <v>1262</v>
      </c>
      <c r="I28" s="466">
        <f t="shared" si="4"/>
        <v>986</v>
      </c>
      <c r="J28" s="469">
        <f t="shared" si="2"/>
        <v>5522</v>
      </c>
      <c r="K28" s="451">
        <f t="shared" si="5"/>
        <v>100</v>
      </c>
      <c r="L28" s="385"/>
      <c r="M28" s="405">
        <v>3274</v>
      </c>
      <c r="N28" s="400">
        <v>4536</v>
      </c>
      <c r="O28" s="452">
        <v>5522</v>
      </c>
    </row>
    <row r="29" spans="1:15" x14ac:dyDescent="0.2">
      <c r="A29" s="402" t="s">
        <v>828</v>
      </c>
      <c r="B29" s="390">
        <v>504</v>
      </c>
      <c r="C29" s="405">
        <v>0</v>
      </c>
      <c r="D29" s="408">
        <v>0</v>
      </c>
      <c r="E29" s="449">
        <v>0</v>
      </c>
      <c r="F29" s="403">
        <v>0</v>
      </c>
      <c r="G29" s="450">
        <f t="shared" si="3"/>
        <v>0</v>
      </c>
      <c r="H29" s="400">
        <f t="shared" si="4"/>
        <v>0</v>
      </c>
      <c r="I29" s="466">
        <f t="shared" si="4"/>
        <v>0</v>
      </c>
      <c r="J29" s="469">
        <f t="shared" si="2"/>
        <v>0</v>
      </c>
      <c r="K29" s="451" t="str">
        <f>IF(E29=0,"x",(J29/E29)*100)</f>
        <v>x</v>
      </c>
      <c r="L29" s="385"/>
      <c r="M29" s="405">
        <v>0</v>
      </c>
      <c r="N29" s="400">
        <v>0</v>
      </c>
      <c r="O29" s="452">
        <v>0</v>
      </c>
    </row>
    <row r="30" spans="1:15" x14ac:dyDescent="0.2">
      <c r="A30" s="402" t="s">
        <v>829</v>
      </c>
      <c r="B30" s="390">
        <v>511</v>
      </c>
      <c r="C30" s="405">
        <v>2260</v>
      </c>
      <c r="D30" s="408">
        <v>396</v>
      </c>
      <c r="E30" s="449">
        <v>2239</v>
      </c>
      <c r="F30" s="403">
        <v>259</v>
      </c>
      <c r="G30" s="450">
        <f t="shared" si="3"/>
        <v>432</v>
      </c>
      <c r="H30" s="400">
        <f t="shared" si="4"/>
        <v>738</v>
      </c>
      <c r="I30" s="466">
        <f t="shared" si="4"/>
        <v>810</v>
      </c>
      <c r="J30" s="469">
        <f t="shared" si="2"/>
        <v>2239</v>
      </c>
      <c r="K30" s="451">
        <f t="shared" si="5"/>
        <v>100</v>
      </c>
      <c r="L30" s="385"/>
      <c r="M30" s="405">
        <v>691</v>
      </c>
      <c r="N30" s="400">
        <v>1429</v>
      </c>
      <c r="O30" s="452">
        <v>2239</v>
      </c>
    </row>
    <row r="31" spans="1:15" x14ac:dyDescent="0.2">
      <c r="A31" s="402" t="s">
        <v>830</v>
      </c>
      <c r="B31" s="390">
        <v>518</v>
      </c>
      <c r="C31" s="405">
        <v>4151</v>
      </c>
      <c r="D31" s="408">
        <v>4275</v>
      </c>
      <c r="E31" s="449">
        <v>4521</v>
      </c>
      <c r="F31" s="403">
        <v>1043</v>
      </c>
      <c r="G31" s="450">
        <f t="shared" si="3"/>
        <v>849</v>
      </c>
      <c r="H31" s="400">
        <f t="shared" si="4"/>
        <v>1342</v>
      </c>
      <c r="I31" s="466">
        <f t="shared" si="4"/>
        <v>1287</v>
      </c>
      <c r="J31" s="469">
        <f t="shared" si="2"/>
        <v>4521</v>
      </c>
      <c r="K31" s="451">
        <f t="shared" si="5"/>
        <v>100</v>
      </c>
      <c r="L31" s="385"/>
      <c r="M31" s="405">
        <v>1892</v>
      </c>
      <c r="N31" s="400">
        <v>3234</v>
      </c>
      <c r="O31" s="452">
        <v>4521</v>
      </c>
    </row>
    <row r="32" spans="1:15" x14ac:dyDescent="0.2">
      <c r="A32" s="402" t="s">
        <v>831</v>
      </c>
      <c r="B32" s="390">
        <v>521</v>
      </c>
      <c r="C32" s="405">
        <v>74477</v>
      </c>
      <c r="D32" s="408">
        <v>79625</v>
      </c>
      <c r="E32" s="449">
        <v>77570</v>
      </c>
      <c r="F32" s="403">
        <v>17209</v>
      </c>
      <c r="G32" s="450">
        <f t="shared" si="3"/>
        <v>19428</v>
      </c>
      <c r="H32" s="400">
        <f t="shared" si="4"/>
        <v>18786</v>
      </c>
      <c r="I32" s="466">
        <f t="shared" si="4"/>
        <v>22147</v>
      </c>
      <c r="J32" s="469">
        <f t="shared" si="2"/>
        <v>77570</v>
      </c>
      <c r="K32" s="451">
        <f t="shared" si="5"/>
        <v>100</v>
      </c>
      <c r="L32" s="385"/>
      <c r="M32" s="405">
        <v>36637</v>
      </c>
      <c r="N32" s="400">
        <v>55423</v>
      </c>
      <c r="O32" s="452">
        <v>77570</v>
      </c>
    </row>
    <row r="33" spans="1:15" x14ac:dyDescent="0.2">
      <c r="A33" s="402" t="s">
        <v>832</v>
      </c>
      <c r="B33" s="390" t="s">
        <v>833</v>
      </c>
      <c r="C33" s="405">
        <v>26493</v>
      </c>
      <c r="D33" s="408">
        <v>28910</v>
      </c>
      <c r="E33" s="449">
        <v>27715</v>
      </c>
      <c r="F33" s="403">
        <v>6093</v>
      </c>
      <c r="G33" s="450">
        <f t="shared" si="3"/>
        <v>7037</v>
      </c>
      <c r="H33" s="400">
        <f t="shared" si="4"/>
        <v>6722</v>
      </c>
      <c r="I33" s="466">
        <f t="shared" si="4"/>
        <v>7863</v>
      </c>
      <c r="J33" s="469">
        <f t="shared" si="2"/>
        <v>27715</v>
      </c>
      <c r="K33" s="451">
        <f t="shared" si="5"/>
        <v>100</v>
      </c>
      <c r="L33" s="385"/>
      <c r="M33" s="405">
        <v>13130</v>
      </c>
      <c r="N33" s="400">
        <v>19852</v>
      </c>
      <c r="O33" s="452">
        <v>27715</v>
      </c>
    </row>
    <row r="34" spans="1:15" x14ac:dyDescent="0.2">
      <c r="A34" s="402" t="s">
        <v>834</v>
      </c>
      <c r="B34" s="390">
        <v>557</v>
      </c>
      <c r="C34" s="405">
        <v>0</v>
      </c>
      <c r="D34" s="408">
        <v>0</v>
      </c>
      <c r="E34" s="449">
        <v>0</v>
      </c>
      <c r="F34" s="403">
        <v>0</v>
      </c>
      <c r="G34" s="450">
        <f t="shared" si="3"/>
        <v>0</v>
      </c>
      <c r="H34" s="400">
        <f t="shared" si="4"/>
        <v>0</v>
      </c>
      <c r="I34" s="466">
        <f t="shared" si="4"/>
        <v>0</v>
      </c>
      <c r="J34" s="469">
        <f t="shared" si="2"/>
        <v>0</v>
      </c>
      <c r="K34" s="451" t="str">
        <f>IF(E34=0,"x",(J34/E34)*100)</f>
        <v>x</v>
      </c>
      <c r="L34" s="385"/>
      <c r="M34" s="405">
        <v>0</v>
      </c>
      <c r="N34" s="400">
        <v>0</v>
      </c>
      <c r="O34" s="452">
        <v>0</v>
      </c>
    </row>
    <row r="35" spans="1:15" x14ac:dyDescent="0.2">
      <c r="A35" s="402" t="s">
        <v>835</v>
      </c>
      <c r="B35" s="390">
        <v>551</v>
      </c>
      <c r="C35" s="405">
        <v>1429</v>
      </c>
      <c r="D35" s="408">
        <v>1604</v>
      </c>
      <c r="E35" s="449">
        <v>1695</v>
      </c>
      <c r="F35" s="403">
        <v>362</v>
      </c>
      <c r="G35" s="450">
        <f t="shared" si="3"/>
        <v>397</v>
      </c>
      <c r="H35" s="400">
        <f t="shared" si="4"/>
        <v>532</v>
      </c>
      <c r="I35" s="466">
        <f t="shared" si="4"/>
        <v>404</v>
      </c>
      <c r="J35" s="469">
        <f t="shared" si="2"/>
        <v>1695</v>
      </c>
      <c r="K35" s="460">
        <f t="shared" si="5"/>
        <v>100</v>
      </c>
      <c r="L35" s="385"/>
      <c r="M35" s="405">
        <v>759</v>
      </c>
      <c r="N35" s="400">
        <v>1291</v>
      </c>
      <c r="O35" s="452">
        <v>1695</v>
      </c>
    </row>
    <row r="36" spans="1:15" ht="13.5" thickBot="1" x14ac:dyDescent="0.25">
      <c r="A36" s="360" t="s">
        <v>836</v>
      </c>
      <c r="B36" s="430" t="s">
        <v>837</v>
      </c>
      <c r="C36" s="412">
        <v>2044</v>
      </c>
      <c r="D36" s="435">
        <v>200</v>
      </c>
      <c r="E36" s="456">
        <v>2460</v>
      </c>
      <c r="F36" s="470">
        <v>311</v>
      </c>
      <c r="G36" s="450">
        <f t="shared" si="3"/>
        <v>273</v>
      </c>
      <c r="H36" s="400">
        <f t="shared" si="4"/>
        <v>173</v>
      </c>
      <c r="I36" s="466">
        <f t="shared" si="4"/>
        <v>1703</v>
      </c>
      <c r="J36" s="471">
        <f t="shared" si="2"/>
        <v>2460</v>
      </c>
      <c r="K36" s="472">
        <f t="shared" si="5"/>
        <v>100</v>
      </c>
      <c r="L36" s="385"/>
      <c r="M36" s="412">
        <v>584</v>
      </c>
      <c r="N36" s="417">
        <v>757</v>
      </c>
      <c r="O36" s="473">
        <v>2460</v>
      </c>
    </row>
    <row r="37" spans="1:15" ht="13.5" thickBot="1" x14ac:dyDescent="0.25">
      <c r="A37" s="419" t="s">
        <v>838</v>
      </c>
      <c r="B37" s="420"/>
      <c r="C37" s="474">
        <v>138410</v>
      </c>
      <c r="D37" s="475">
        <f t="shared" ref="D37:E37" si="6">SUM(D27:D36)</f>
        <v>147522</v>
      </c>
      <c r="E37" s="476">
        <f t="shared" si="6"/>
        <v>143014</v>
      </c>
      <c r="F37" s="426">
        <f>SUM(F27:F36)</f>
        <v>31820</v>
      </c>
      <c r="G37" s="422">
        <f>SUM(G27:G36)</f>
        <v>35011</v>
      </c>
      <c r="H37" s="423">
        <f>SUM(H27:H36)</f>
        <v>34291</v>
      </c>
      <c r="I37" s="423">
        <f>SUM(I27:I36)</f>
        <v>41892</v>
      </c>
      <c r="J37" s="422">
        <f t="shared" si="2"/>
        <v>143014</v>
      </c>
      <c r="K37" s="474">
        <f t="shared" si="5"/>
        <v>100</v>
      </c>
      <c r="L37" s="385"/>
      <c r="M37" s="423">
        <f t="shared" ref="M37:O37" si="7">SUM(M27:M36)</f>
        <v>66831</v>
      </c>
      <c r="N37" s="423">
        <f t="shared" si="7"/>
        <v>101122</v>
      </c>
      <c r="O37" s="423">
        <f t="shared" si="7"/>
        <v>143014</v>
      </c>
    </row>
    <row r="38" spans="1:15" x14ac:dyDescent="0.2">
      <c r="A38" s="389" t="s">
        <v>839</v>
      </c>
      <c r="B38" s="463">
        <v>601</v>
      </c>
      <c r="C38" s="393">
        <v>5392</v>
      </c>
      <c r="D38" s="464">
        <v>5300</v>
      </c>
      <c r="E38" s="465">
        <v>6388</v>
      </c>
      <c r="F38" s="391">
        <v>1516</v>
      </c>
      <c r="G38" s="450">
        <f t="shared" si="3"/>
        <v>1490</v>
      </c>
      <c r="H38" s="400">
        <f t="shared" si="4"/>
        <v>1537</v>
      </c>
      <c r="I38" s="466">
        <f t="shared" si="4"/>
        <v>1845</v>
      </c>
      <c r="J38" s="477">
        <f t="shared" si="2"/>
        <v>6388</v>
      </c>
      <c r="K38" s="444">
        <f t="shared" si="5"/>
        <v>100</v>
      </c>
      <c r="L38" s="385"/>
      <c r="M38" s="393">
        <v>3006</v>
      </c>
      <c r="N38" s="478">
        <v>4543</v>
      </c>
      <c r="O38" s="468">
        <v>6388</v>
      </c>
    </row>
    <row r="39" spans="1:15" x14ac:dyDescent="0.2">
      <c r="A39" s="402" t="s">
        <v>840</v>
      </c>
      <c r="B39" s="390">
        <v>602</v>
      </c>
      <c r="C39" s="405">
        <v>77177</v>
      </c>
      <c r="D39" s="408">
        <v>75870</v>
      </c>
      <c r="E39" s="449">
        <v>77341</v>
      </c>
      <c r="F39" s="403">
        <v>20184</v>
      </c>
      <c r="G39" s="450">
        <f t="shared" si="3"/>
        <v>20643</v>
      </c>
      <c r="H39" s="400">
        <f t="shared" si="4"/>
        <v>19389</v>
      </c>
      <c r="I39" s="466">
        <f t="shared" si="4"/>
        <v>17125</v>
      </c>
      <c r="J39" s="469">
        <f t="shared" si="2"/>
        <v>77341</v>
      </c>
      <c r="K39" s="451">
        <f t="shared" si="5"/>
        <v>100</v>
      </c>
      <c r="L39" s="385"/>
      <c r="M39" s="405">
        <v>40827</v>
      </c>
      <c r="N39" s="479">
        <v>60216</v>
      </c>
      <c r="O39" s="452">
        <v>77341</v>
      </c>
    </row>
    <row r="40" spans="1:15" x14ac:dyDescent="0.2">
      <c r="A40" s="402" t="s">
        <v>841</v>
      </c>
      <c r="B40" s="390">
        <v>604</v>
      </c>
      <c r="C40" s="405">
        <v>0</v>
      </c>
      <c r="D40" s="408">
        <v>0</v>
      </c>
      <c r="E40" s="449">
        <v>0</v>
      </c>
      <c r="F40" s="403">
        <v>0</v>
      </c>
      <c r="G40" s="450">
        <f t="shared" si="3"/>
        <v>0</v>
      </c>
      <c r="H40" s="400">
        <f t="shared" si="4"/>
        <v>0</v>
      </c>
      <c r="I40" s="466">
        <f t="shared" si="4"/>
        <v>0</v>
      </c>
      <c r="J40" s="469">
        <f t="shared" si="2"/>
        <v>0</v>
      </c>
      <c r="K40" s="451" t="str">
        <f>IF(E40=0,"x",(J40/E40)*100)</f>
        <v>x</v>
      </c>
      <c r="L40" s="385"/>
      <c r="M40" s="405">
        <v>0</v>
      </c>
      <c r="N40" s="479">
        <v>0</v>
      </c>
      <c r="O40" s="452">
        <v>0</v>
      </c>
    </row>
    <row r="41" spans="1:15" x14ac:dyDescent="0.2">
      <c r="A41" s="402" t="s">
        <v>842</v>
      </c>
      <c r="B41" s="390" t="s">
        <v>843</v>
      </c>
      <c r="C41" s="405">
        <v>54792</v>
      </c>
      <c r="D41" s="408">
        <v>65709</v>
      </c>
      <c r="E41" s="449">
        <v>57667</v>
      </c>
      <c r="F41" s="403">
        <v>15969</v>
      </c>
      <c r="G41" s="450">
        <f t="shared" si="3"/>
        <v>17150</v>
      </c>
      <c r="H41" s="400">
        <f t="shared" si="4"/>
        <v>14606</v>
      </c>
      <c r="I41" s="466">
        <f t="shared" si="4"/>
        <v>9942</v>
      </c>
      <c r="J41" s="469">
        <f t="shared" si="2"/>
        <v>57667</v>
      </c>
      <c r="K41" s="451">
        <f t="shared" si="5"/>
        <v>100</v>
      </c>
      <c r="L41" s="385"/>
      <c r="M41" s="405">
        <v>33119</v>
      </c>
      <c r="N41" s="479">
        <v>47725</v>
      </c>
      <c r="O41" s="452">
        <v>57667</v>
      </c>
    </row>
    <row r="42" spans="1:15" ht="13.5" thickBot="1" x14ac:dyDescent="0.25">
      <c r="A42" s="360" t="s">
        <v>844</v>
      </c>
      <c r="B42" s="430" t="s">
        <v>845</v>
      </c>
      <c r="C42" s="412">
        <v>2608</v>
      </c>
      <c r="D42" s="480">
        <v>700</v>
      </c>
      <c r="E42" s="481">
        <v>1772</v>
      </c>
      <c r="F42" s="470">
        <v>109</v>
      </c>
      <c r="G42" s="458">
        <f t="shared" si="3"/>
        <v>311</v>
      </c>
      <c r="H42" s="414">
        <f t="shared" si="4"/>
        <v>734</v>
      </c>
      <c r="I42" s="466">
        <f t="shared" si="4"/>
        <v>618</v>
      </c>
      <c r="J42" s="471">
        <f t="shared" si="2"/>
        <v>1772</v>
      </c>
      <c r="K42" s="472">
        <f t="shared" si="5"/>
        <v>100</v>
      </c>
      <c r="L42" s="385"/>
      <c r="M42" s="412">
        <v>420</v>
      </c>
      <c r="N42" s="482">
        <v>1154</v>
      </c>
      <c r="O42" s="473">
        <v>1772</v>
      </c>
    </row>
    <row r="43" spans="1:15" ht="13.5" thickBot="1" x14ac:dyDescent="0.25">
      <c r="A43" s="419" t="s">
        <v>846</v>
      </c>
      <c r="B43" s="420" t="s">
        <v>805</v>
      </c>
      <c r="C43" s="474">
        <f>SUM(C38:C42)</f>
        <v>139969</v>
      </c>
      <c r="D43" s="475">
        <f t="shared" ref="D43:E43" si="8">SUM(D38:D42)</f>
        <v>147579</v>
      </c>
      <c r="E43" s="476">
        <f t="shared" si="8"/>
        <v>143168</v>
      </c>
      <c r="F43" s="426">
        <f>SUM(F38:F42)</f>
        <v>37778</v>
      </c>
      <c r="G43" s="426">
        <f t="shared" ref="G43:I43" si="9">SUM(G38:G42)</f>
        <v>39594</v>
      </c>
      <c r="H43" s="483">
        <f t="shared" si="9"/>
        <v>36266</v>
      </c>
      <c r="I43" s="426">
        <f t="shared" si="9"/>
        <v>29530</v>
      </c>
      <c r="J43" s="422">
        <f t="shared" si="2"/>
        <v>143168</v>
      </c>
      <c r="K43" s="474">
        <f t="shared" si="5"/>
        <v>100</v>
      </c>
      <c r="L43" s="385"/>
      <c r="M43" s="423">
        <f>SUM(M38:M42)</f>
        <v>77372</v>
      </c>
      <c r="N43" s="426">
        <f>SUM(N38:N42)</f>
        <v>113638</v>
      </c>
      <c r="O43" s="423">
        <f>SUM(O38:O42)</f>
        <v>143168</v>
      </c>
    </row>
    <row r="44" spans="1:15" s="496" customFormat="1" ht="5.25" customHeight="1" thickBot="1" x14ac:dyDescent="0.25">
      <c r="A44" s="360"/>
      <c r="B44" s="484"/>
      <c r="C44" s="485"/>
      <c r="D44" s="486"/>
      <c r="E44" s="487"/>
      <c r="F44" s="488"/>
      <c r="G44" s="489"/>
      <c r="H44" s="490"/>
      <c r="I44" s="489"/>
      <c r="J44" s="491"/>
      <c r="K44" s="492"/>
      <c r="L44" s="493"/>
      <c r="M44" s="494"/>
      <c r="N44" s="495"/>
      <c r="O44" s="495"/>
    </row>
    <row r="45" spans="1:15" ht="13.5" thickBot="1" x14ac:dyDescent="0.25">
      <c r="A45" s="497" t="s">
        <v>847</v>
      </c>
      <c r="B45" s="420" t="s">
        <v>805</v>
      </c>
      <c r="C45" s="498">
        <f>C43-C41</f>
        <v>85177</v>
      </c>
      <c r="D45" s="422">
        <f t="shared" ref="D45:I45" si="10">D43-D41</f>
        <v>81870</v>
      </c>
      <c r="E45" s="423">
        <f t="shared" si="10"/>
        <v>85501</v>
      </c>
      <c r="F45" s="426">
        <f t="shared" si="10"/>
        <v>21809</v>
      </c>
      <c r="G45" s="499">
        <f t="shared" si="10"/>
        <v>22444</v>
      </c>
      <c r="H45" s="423">
        <f t="shared" si="10"/>
        <v>21660</v>
      </c>
      <c r="I45" s="499">
        <f t="shared" si="10"/>
        <v>19588</v>
      </c>
      <c r="J45" s="423">
        <f t="shared" si="2"/>
        <v>85501</v>
      </c>
      <c r="K45" s="500">
        <f t="shared" si="5"/>
        <v>100</v>
      </c>
      <c r="L45" s="385"/>
      <c r="M45" s="423">
        <f>M43-M41</f>
        <v>44253</v>
      </c>
      <c r="N45" s="426">
        <f>N43-N41</f>
        <v>65913</v>
      </c>
      <c r="O45" s="423">
        <f>O43-O41</f>
        <v>85501</v>
      </c>
    </row>
    <row r="46" spans="1:15" ht="13.5" thickBot="1" x14ac:dyDescent="0.25">
      <c r="A46" s="419" t="s">
        <v>848</v>
      </c>
      <c r="B46" s="420" t="s">
        <v>805</v>
      </c>
      <c r="C46" s="498">
        <f>C43-C37</f>
        <v>1559</v>
      </c>
      <c r="D46" s="422">
        <f t="shared" ref="D46:I46" si="11">D43-D37</f>
        <v>57</v>
      </c>
      <c r="E46" s="423">
        <f t="shared" si="11"/>
        <v>154</v>
      </c>
      <c r="F46" s="426">
        <f>F43-F37</f>
        <v>5958</v>
      </c>
      <c r="G46" s="499">
        <f t="shared" si="11"/>
        <v>4583</v>
      </c>
      <c r="H46" s="423">
        <f t="shared" si="11"/>
        <v>1975</v>
      </c>
      <c r="I46" s="426">
        <f t="shared" si="11"/>
        <v>-12362</v>
      </c>
      <c r="J46" s="423">
        <f t="shared" si="2"/>
        <v>154</v>
      </c>
      <c r="K46" s="500">
        <f>IF(E46=0,"x",(J46/E46)*100)</f>
        <v>100</v>
      </c>
      <c r="L46" s="385"/>
      <c r="M46" s="423">
        <f>M43-M37</f>
        <v>10541</v>
      </c>
      <c r="N46" s="426">
        <f>N43-N37</f>
        <v>12516</v>
      </c>
      <c r="O46" s="423">
        <f>O43-O37</f>
        <v>154</v>
      </c>
    </row>
    <row r="47" spans="1:15" ht="13.5" thickBot="1" x14ac:dyDescent="0.25">
      <c r="A47" s="501" t="s">
        <v>849</v>
      </c>
      <c r="B47" s="502" t="s">
        <v>805</v>
      </c>
      <c r="C47" s="498">
        <f>C46-C41</f>
        <v>-53233</v>
      </c>
      <c r="D47" s="422">
        <f t="shared" ref="D47:I47" si="12">D46-D41</f>
        <v>-65652</v>
      </c>
      <c r="E47" s="423">
        <f t="shared" si="12"/>
        <v>-57513</v>
      </c>
      <c r="F47" s="426">
        <f t="shared" si="12"/>
        <v>-10011</v>
      </c>
      <c r="G47" s="499">
        <f t="shared" si="12"/>
        <v>-12567</v>
      </c>
      <c r="H47" s="423">
        <f t="shared" si="12"/>
        <v>-12631</v>
      </c>
      <c r="I47" s="426">
        <f t="shared" si="12"/>
        <v>-22304</v>
      </c>
      <c r="J47" s="423">
        <f t="shared" si="2"/>
        <v>-57513</v>
      </c>
      <c r="K47" s="500">
        <f t="shared" si="5"/>
        <v>100</v>
      </c>
      <c r="L47" s="385"/>
      <c r="M47" s="423">
        <f>M46-M41</f>
        <v>-22578</v>
      </c>
      <c r="N47" s="426">
        <f>N46-N41</f>
        <v>-35209</v>
      </c>
      <c r="O47" s="423">
        <f>O46-O41</f>
        <v>-57513</v>
      </c>
    </row>
    <row r="50" spans="1:10" x14ac:dyDescent="0.2">
      <c r="A50" s="503" t="s">
        <v>850</v>
      </c>
    </row>
    <row r="51" spans="1:10" x14ac:dyDescent="0.2">
      <c r="A51" s="506" t="s">
        <v>851</v>
      </c>
    </row>
    <row r="52" spans="1:10" x14ac:dyDescent="0.2">
      <c r="A52" s="507" t="s">
        <v>852</v>
      </c>
    </row>
    <row r="53" spans="1:10" s="509" customFormat="1" x14ac:dyDescent="0.2">
      <c r="A53" s="507" t="s">
        <v>853</v>
      </c>
      <c r="B53" s="508"/>
      <c r="E53" s="510"/>
      <c r="F53" s="510"/>
      <c r="G53" s="510"/>
      <c r="H53" s="510"/>
      <c r="I53" s="510"/>
      <c r="J53" s="510"/>
    </row>
    <row r="55" spans="1:10" x14ac:dyDescent="0.2">
      <c r="A55" s="511" t="s">
        <v>854</v>
      </c>
    </row>
    <row r="56" spans="1:10" x14ac:dyDescent="0.2">
      <c r="A56" s="512" t="s">
        <v>855</v>
      </c>
    </row>
    <row r="58" spans="1:10" x14ac:dyDescent="0.2">
      <c r="A58" s="512" t="s">
        <v>856</v>
      </c>
    </row>
    <row r="60" spans="1:10" x14ac:dyDescent="0.2">
      <c r="A60" s="512" t="s">
        <v>857</v>
      </c>
    </row>
    <row r="61" spans="1:10" x14ac:dyDescent="0.2">
      <c r="A61" s="512" t="s">
        <v>780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U43" sqref="U43"/>
    </sheetView>
  </sheetViews>
  <sheetFormatPr defaultColWidth="8.7109375" defaultRowHeight="12.75" x14ac:dyDescent="0.2"/>
  <cols>
    <col min="1" max="1" width="37.7109375" style="1443" customWidth="1"/>
    <col min="2" max="2" width="7.28515625" style="593" customWidth="1"/>
    <col min="3" max="4" width="11.5703125" style="514" customWidth="1"/>
    <col min="5" max="5" width="11.5703125" style="594" customWidth="1"/>
    <col min="6" max="6" width="11.42578125" style="594" customWidth="1"/>
    <col min="7" max="7" width="9.85546875" style="594" customWidth="1"/>
    <col min="8" max="8" width="9.140625" style="594" customWidth="1"/>
    <col min="9" max="9" width="9.28515625" style="594" customWidth="1"/>
    <col min="10" max="10" width="9.140625" style="594" customWidth="1"/>
    <col min="11" max="11" width="12" style="514" customWidth="1"/>
    <col min="12" max="12" width="8.7109375" style="514"/>
    <col min="13" max="13" width="11.85546875" style="514" customWidth="1"/>
    <col min="14" max="14" width="12.5703125" style="514" customWidth="1"/>
    <col min="15" max="15" width="11.85546875" style="514" customWidth="1"/>
    <col min="16" max="16" width="12" style="514" customWidth="1"/>
    <col min="17" max="16384" width="8.7109375" style="514"/>
  </cols>
  <sheetData>
    <row r="1" spans="1:16" ht="24" customHeight="1" x14ac:dyDescent="0.2">
      <c r="A1" s="1587"/>
      <c r="B1" s="1588"/>
      <c r="C1" s="1588"/>
      <c r="D1" s="1588"/>
      <c r="E1" s="1588"/>
      <c r="F1" s="1588"/>
      <c r="G1" s="1588"/>
      <c r="H1" s="1588"/>
      <c r="I1" s="1588"/>
      <c r="J1" s="1588"/>
      <c r="K1" s="1588"/>
      <c r="L1" s="1588"/>
      <c r="M1" s="1588"/>
      <c r="N1" s="1588"/>
      <c r="O1" s="1588"/>
      <c r="P1" s="513"/>
    </row>
    <row r="2" spans="1:16" x14ac:dyDescent="0.2">
      <c r="B2" s="1443"/>
      <c r="C2" s="1443"/>
      <c r="D2" s="1443"/>
      <c r="E2" s="342"/>
      <c r="F2" s="342"/>
      <c r="G2" s="342"/>
      <c r="H2" s="342"/>
      <c r="I2" s="342"/>
      <c r="J2" s="342"/>
      <c r="K2" s="1443"/>
      <c r="L2" s="1443"/>
      <c r="M2" s="1443"/>
      <c r="N2" s="1443"/>
      <c r="O2" s="343"/>
    </row>
    <row r="3" spans="1:16" ht="18.75" x14ac:dyDescent="0.2">
      <c r="A3" s="515" t="s">
        <v>781</v>
      </c>
      <c r="B3" s="1443"/>
      <c r="C3" s="1443"/>
      <c r="D3" s="1443"/>
      <c r="E3" s="342"/>
      <c r="F3" s="345"/>
      <c r="G3" s="345"/>
      <c r="H3" s="342"/>
      <c r="I3" s="342"/>
      <c r="J3" s="342"/>
      <c r="K3" s="1443"/>
      <c r="L3" s="1443"/>
      <c r="M3" s="1443"/>
      <c r="N3" s="1443"/>
      <c r="O3" s="1443"/>
    </row>
    <row r="4" spans="1:16" ht="21.75" customHeight="1" x14ac:dyDescent="0.2">
      <c r="A4" s="516"/>
      <c r="B4" s="1443"/>
      <c r="C4" s="1443"/>
      <c r="D4" s="1443"/>
      <c r="E4" s="342"/>
      <c r="F4" s="345"/>
      <c r="G4" s="345"/>
      <c r="H4" s="342"/>
      <c r="I4" s="342"/>
      <c r="J4" s="342"/>
      <c r="K4" s="1443"/>
      <c r="L4" s="1443"/>
      <c r="M4" s="1443"/>
      <c r="N4" s="1443"/>
      <c r="O4" s="1443"/>
    </row>
    <row r="5" spans="1:16" x14ac:dyDescent="0.2">
      <c r="A5" s="347"/>
      <c r="B5" s="1443"/>
      <c r="C5" s="1443"/>
      <c r="D5" s="1443"/>
      <c r="E5" s="342"/>
      <c r="F5" s="345"/>
      <c r="G5" s="345"/>
      <c r="H5" s="342"/>
      <c r="I5" s="342"/>
      <c r="J5" s="342"/>
      <c r="K5" s="1443"/>
      <c r="L5" s="1443"/>
      <c r="M5" s="1443"/>
      <c r="N5" s="1443"/>
      <c r="O5" s="1443"/>
    </row>
    <row r="6" spans="1:16" ht="6" customHeight="1" x14ac:dyDescent="0.2">
      <c r="B6" s="1443"/>
      <c r="C6" s="1443"/>
      <c r="D6" s="1443"/>
      <c r="E6" s="342"/>
      <c r="F6" s="345"/>
      <c r="G6" s="345"/>
      <c r="H6" s="342"/>
      <c r="I6" s="342"/>
      <c r="J6" s="342"/>
      <c r="K6" s="1443"/>
      <c r="L6" s="1443"/>
      <c r="M6" s="1443"/>
      <c r="N6" s="1443"/>
      <c r="O6" s="1443"/>
    </row>
    <row r="7" spans="1:16" ht="24.75" customHeight="1" x14ac:dyDescent="0.2">
      <c r="A7" s="516" t="s">
        <v>782</v>
      </c>
      <c r="B7" s="517"/>
      <c r="C7" s="1589" t="s">
        <v>858</v>
      </c>
      <c r="D7" s="1589"/>
      <c r="E7" s="1589"/>
      <c r="F7" s="1589"/>
      <c r="G7" s="1590"/>
      <c r="H7" s="1590"/>
      <c r="I7" s="1590"/>
      <c r="J7" s="1590"/>
      <c r="K7" s="1590"/>
      <c r="L7" s="1591"/>
      <c r="M7" s="1591"/>
      <c r="N7" s="1591"/>
      <c r="O7" s="1591"/>
    </row>
    <row r="8" spans="1:16" ht="23.25" customHeight="1" thickBot="1" x14ac:dyDescent="0.25">
      <c r="A8" s="347" t="s">
        <v>784</v>
      </c>
      <c r="B8" s="1443"/>
      <c r="C8" s="1443"/>
      <c r="D8" s="1443"/>
      <c r="E8" s="342"/>
      <c r="F8" s="345"/>
      <c r="G8" s="345"/>
      <c r="H8" s="342"/>
      <c r="I8" s="342"/>
      <c r="J8" s="342"/>
      <c r="K8" s="1443"/>
      <c r="L8" s="1443"/>
      <c r="M8" s="1443"/>
      <c r="N8" s="1443"/>
      <c r="O8" s="1443"/>
    </row>
    <row r="9" spans="1:16" ht="13.5" thickBot="1" x14ac:dyDescent="0.25">
      <c r="A9" s="1592" t="s">
        <v>785</v>
      </c>
      <c r="B9" s="1594" t="s">
        <v>786</v>
      </c>
      <c r="C9" s="1467" t="s">
        <v>0</v>
      </c>
      <c r="D9" s="351" t="s">
        <v>787</v>
      </c>
      <c r="E9" s="352" t="s">
        <v>788</v>
      </c>
      <c r="F9" s="1596" t="s">
        <v>789</v>
      </c>
      <c r="G9" s="1597"/>
      <c r="H9" s="1597"/>
      <c r="I9" s="1598"/>
      <c r="J9" s="606" t="s">
        <v>790</v>
      </c>
      <c r="K9" s="607" t="s">
        <v>791</v>
      </c>
      <c r="M9" s="518" t="s">
        <v>792</v>
      </c>
      <c r="N9" s="518" t="s">
        <v>793</v>
      </c>
      <c r="O9" s="518" t="s">
        <v>792</v>
      </c>
    </row>
    <row r="10" spans="1:16" ht="13.5" thickBot="1" x14ac:dyDescent="0.25">
      <c r="A10" s="1593"/>
      <c r="B10" s="1595"/>
      <c r="C10" s="1468" t="s">
        <v>794</v>
      </c>
      <c r="D10" s="355">
        <v>2023</v>
      </c>
      <c r="E10" s="358">
        <v>2023</v>
      </c>
      <c r="F10" s="1469" t="s">
        <v>795</v>
      </c>
      <c r="G10" s="1470" t="s">
        <v>796</v>
      </c>
      <c r="H10" s="1470" t="s">
        <v>797</v>
      </c>
      <c r="I10" s="1544" t="s">
        <v>798</v>
      </c>
      <c r="J10" s="613" t="s">
        <v>799</v>
      </c>
      <c r="K10" s="614" t="s">
        <v>800</v>
      </c>
      <c r="M10" s="519" t="s">
        <v>801</v>
      </c>
      <c r="N10" s="520" t="s">
        <v>802</v>
      </c>
      <c r="O10" s="520" t="s">
        <v>803</v>
      </c>
    </row>
    <row r="11" spans="1:16" x14ac:dyDescent="0.2">
      <c r="A11" s="617" t="s">
        <v>859</v>
      </c>
      <c r="B11" s="1545"/>
      <c r="C11" s="972">
        <v>13</v>
      </c>
      <c r="D11" s="527">
        <v>14</v>
      </c>
      <c r="E11" s="973">
        <v>13</v>
      </c>
      <c r="F11" s="1546">
        <v>14</v>
      </c>
      <c r="G11" s="529">
        <f>M11</f>
        <v>13</v>
      </c>
      <c r="H11" s="530">
        <f>N11</f>
        <v>13</v>
      </c>
      <c r="I11" s="530">
        <f>O11</f>
        <v>13</v>
      </c>
      <c r="J11" s="521" t="s">
        <v>805</v>
      </c>
      <c r="K11" s="522" t="s">
        <v>805</v>
      </c>
      <c r="L11" s="1444"/>
      <c r="M11" s="533">
        <v>13</v>
      </c>
      <c r="N11" s="972">
        <v>13</v>
      </c>
      <c r="O11" s="974">
        <v>13</v>
      </c>
    </row>
    <row r="12" spans="1:16" ht="13.5" thickBot="1" x14ac:dyDescent="0.25">
      <c r="A12" s="630" t="s">
        <v>860</v>
      </c>
      <c r="B12" s="1479"/>
      <c r="C12" s="523">
        <v>11.97</v>
      </c>
      <c r="D12" s="1547">
        <v>12.5</v>
      </c>
      <c r="E12" s="976">
        <v>12</v>
      </c>
      <c r="F12" s="977">
        <v>12.13</v>
      </c>
      <c r="G12" s="1548">
        <f t="shared" ref="G12:I23" si="0">M12</f>
        <v>11.98</v>
      </c>
      <c r="H12" s="1549">
        <f>N12</f>
        <v>12</v>
      </c>
      <c r="I12" s="1550">
        <f>O12</f>
        <v>12</v>
      </c>
      <c r="J12" s="524"/>
      <c r="K12" s="525" t="s">
        <v>805</v>
      </c>
      <c r="L12" s="1444"/>
      <c r="M12" s="1486">
        <v>11.98</v>
      </c>
      <c r="N12" s="523">
        <v>12</v>
      </c>
      <c r="O12" s="979">
        <v>12</v>
      </c>
    </row>
    <row r="13" spans="1:16" x14ac:dyDescent="0.2">
      <c r="A13" s="643" t="s">
        <v>807</v>
      </c>
      <c r="B13" s="1488" t="s">
        <v>808</v>
      </c>
      <c r="C13" s="526">
        <v>4568</v>
      </c>
      <c r="D13" s="527" t="s">
        <v>805</v>
      </c>
      <c r="E13" s="528" t="s">
        <v>805</v>
      </c>
      <c r="F13" s="528">
        <v>4433</v>
      </c>
      <c r="G13" s="529">
        <f t="shared" si="0"/>
        <v>4467</v>
      </c>
      <c r="H13" s="529">
        <f>N13</f>
        <v>4466</v>
      </c>
      <c r="I13" s="530">
        <f>O13</f>
        <v>4796</v>
      </c>
      <c r="J13" s="531" t="s">
        <v>805</v>
      </c>
      <c r="K13" s="532" t="s">
        <v>805</v>
      </c>
      <c r="L13" s="1444"/>
      <c r="M13" s="533">
        <v>4467</v>
      </c>
      <c r="N13" s="526">
        <v>4466</v>
      </c>
      <c r="O13" s="534">
        <v>4796</v>
      </c>
    </row>
    <row r="14" spans="1:16" x14ac:dyDescent="0.2">
      <c r="A14" s="649" t="s">
        <v>809</v>
      </c>
      <c r="B14" s="985" t="s">
        <v>810</v>
      </c>
      <c r="C14" s="526">
        <v>4343</v>
      </c>
      <c r="D14" s="535" t="s">
        <v>805</v>
      </c>
      <c r="E14" s="536" t="s">
        <v>805</v>
      </c>
      <c r="F14" s="528">
        <v>4222</v>
      </c>
      <c r="G14" s="537">
        <f t="shared" si="0"/>
        <v>4264</v>
      </c>
      <c r="H14" s="537">
        <f t="shared" si="0"/>
        <v>4270</v>
      </c>
      <c r="I14" s="538">
        <f t="shared" si="0"/>
        <v>4608</v>
      </c>
      <c r="J14" s="531" t="s">
        <v>805</v>
      </c>
      <c r="K14" s="532" t="s">
        <v>805</v>
      </c>
      <c r="L14" s="1444"/>
      <c r="M14" s="539">
        <v>4264</v>
      </c>
      <c r="N14" s="526">
        <v>4270</v>
      </c>
      <c r="O14" s="534">
        <v>4608</v>
      </c>
    </row>
    <row r="15" spans="1:16" x14ac:dyDescent="0.2">
      <c r="A15" s="649" t="s">
        <v>811</v>
      </c>
      <c r="B15" s="985" t="s">
        <v>812</v>
      </c>
      <c r="C15" s="526">
        <v>72</v>
      </c>
      <c r="D15" s="535" t="s">
        <v>805</v>
      </c>
      <c r="E15" s="536" t="s">
        <v>805</v>
      </c>
      <c r="F15" s="528">
        <v>59</v>
      </c>
      <c r="G15" s="537">
        <f t="shared" si="0"/>
        <v>31</v>
      </c>
      <c r="H15" s="537">
        <f t="shared" si="0"/>
        <v>51</v>
      </c>
      <c r="I15" s="538">
        <f t="shared" si="0"/>
        <v>48</v>
      </c>
      <c r="J15" s="531" t="s">
        <v>805</v>
      </c>
      <c r="K15" s="532" t="s">
        <v>805</v>
      </c>
      <c r="L15" s="1444"/>
      <c r="M15" s="539">
        <v>31</v>
      </c>
      <c r="N15" s="526">
        <v>51</v>
      </c>
      <c r="O15" s="534">
        <v>48</v>
      </c>
    </row>
    <row r="16" spans="1:16" x14ac:dyDescent="0.2">
      <c r="A16" s="649" t="s">
        <v>813</v>
      </c>
      <c r="B16" s="985" t="s">
        <v>805</v>
      </c>
      <c r="C16" s="526">
        <v>724</v>
      </c>
      <c r="D16" s="535" t="s">
        <v>805</v>
      </c>
      <c r="E16" s="536" t="s">
        <v>805</v>
      </c>
      <c r="F16" s="528">
        <v>3318</v>
      </c>
      <c r="G16" s="537">
        <f t="shared" si="0"/>
        <v>4808</v>
      </c>
      <c r="H16" s="537">
        <f t="shared" si="0"/>
        <v>6027</v>
      </c>
      <c r="I16" s="538">
        <f t="shared" si="0"/>
        <v>548</v>
      </c>
      <c r="J16" s="531" t="s">
        <v>805</v>
      </c>
      <c r="K16" s="532" t="s">
        <v>805</v>
      </c>
      <c r="L16" s="1444"/>
      <c r="M16" s="539">
        <v>4808</v>
      </c>
      <c r="N16" s="526">
        <v>6027</v>
      </c>
      <c r="O16" s="534">
        <v>548</v>
      </c>
    </row>
    <row r="17" spans="1:15" ht="13.5" thickBot="1" x14ac:dyDescent="0.25">
      <c r="A17" s="655" t="s">
        <v>814</v>
      </c>
      <c r="B17" s="1551" t="s">
        <v>815</v>
      </c>
      <c r="C17" s="540">
        <v>1567</v>
      </c>
      <c r="D17" s="541" t="s">
        <v>805</v>
      </c>
      <c r="E17" s="542" t="s">
        <v>805</v>
      </c>
      <c r="F17" s="528">
        <v>2346</v>
      </c>
      <c r="G17" s="543">
        <f t="shared" si="0"/>
        <v>3297</v>
      </c>
      <c r="H17" s="537">
        <f t="shared" si="0"/>
        <v>2964</v>
      </c>
      <c r="I17" s="538">
        <f t="shared" si="0"/>
        <v>2454</v>
      </c>
      <c r="J17" s="544" t="s">
        <v>805</v>
      </c>
      <c r="K17" s="522" t="s">
        <v>805</v>
      </c>
      <c r="L17" s="1444"/>
      <c r="M17" s="545">
        <v>3297</v>
      </c>
      <c r="N17" s="540">
        <v>2964</v>
      </c>
      <c r="O17" s="546">
        <v>2454</v>
      </c>
    </row>
    <row r="18" spans="1:15" ht="13.5" thickBot="1" x14ac:dyDescent="0.25">
      <c r="A18" s="662" t="s">
        <v>816</v>
      </c>
      <c r="B18" s="980"/>
      <c r="C18" s="547">
        <f t="shared" ref="C18" si="1">C13-C14+C15+C16+C17</f>
        <v>2588</v>
      </c>
      <c r="D18" s="548" t="s">
        <v>805</v>
      </c>
      <c r="E18" s="549" t="s">
        <v>805</v>
      </c>
      <c r="F18" s="549">
        <f>F13-F14+F15+F16+F17</f>
        <v>5934</v>
      </c>
      <c r="G18" s="549">
        <f>G13-G14+G15+G16+G17</f>
        <v>8339</v>
      </c>
      <c r="H18" s="549">
        <f>H13-H14+H15+H16+H17</f>
        <v>9238</v>
      </c>
      <c r="I18" s="547">
        <f>I13-I14+I15+I16+I17</f>
        <v>3238</v>
      </c>
      <c r="J18" s="550" t="s">
        <v>805</v>
      </c>
      <c r="K18" s="551" t="s">
        <v>805</v>
      </c>
      <c r="L18" s="1444"/>
      <c r="M18" s="547">
        <f>M13-M14+M15+M16+M17</f>
        <v>8339</v>
      </c>
      <c r="N18" s="547">
        <f t="shared" ref="N18:O18" si="2">N13-N14+N15+N16+N17</f>
        <v>9238</v>
      </c>
      <c r="O18" s="547">
        <f t="shared" si="2"/>
        <v>3238</v>
      </c>
    </row>
    <row r="19" spans="1:15" x14ac:dyDescent="0.2">
      <c r="A19" s="655" t="s">
        <v>817</v>
      </c>
      <c r="B19" s="1552">
        <v>401</v>
      </c>
      <c r="C19" s="540">
        <v>177</v>
      </c>
      <c r="D19" s="527" t="s">
        <v>805</v>
      </c>
      <c r="E19" s="528" t="s">
        <v>805</v>
      </c>
      <c r="F19" s="552">
        <v>164</v>
      </c>
      <c r="G19" s="553">
        <f t="shared" si="0"/>
        <v>156</v>
      </c>
      <c r="H19" s="537">
        <f t="shared" si="0"/>
        <v>149</v>
      </c>
      <c r="I19" s="538">
        <f t="shared" si="0"/>
        <v>141</v>
      </c>
      <c r="J19" s="544" t="s">
        <v>805</v>
      </c>
      <c r="K19" s="522" t="s">
        <v>805</v>
      </c>
      <c r="L19" s="1444"/>
      <c r="M19" s="554">
        <v>156</v>
      </c>
      <c r="N19" s="540">
        <v>149</v>
      </c>
      <c r="O19" s="546">
        <v>141</v>
      </c>
    </row>
    <row r="20" spans="1:15" x14ac:dyDescent="0.2">
      <c r="A20" s="649" t="s">
        <v>818</v>
      </c>
      <c r="B20" s="985" t="s">
        <v>819</v>
      </c>
      <c r="C20" s="526">
        <v>415</v>
      </c>
      <c r="D20" s="535" t="s">
        <v>805</v>
      </c>
      <c r="E20" s="536" t="s">
        <v>805</v>
      </c>
      <c r="F20" s="536">
        <v>333</v>
      </c>
      <c r="G20" s="537">
        <f t="shared" si="0"/>
        <v>693</v>
      </c>
      <c r="H20" s="537">
        <f t="shared" si="0"/>
        <v>724</v>
      </c>
      <c r="I20" s="538">
        <f t="shared" si="0"/>
        <v>1149</v>
      </c>
      <c r="J20" s="531" t="s">
        <v>805</v>
      </c>
      <c r="K20" s="532" t="s">
        <v>805</v>
      </c>
      <c r="L20" s="1444"/>
      <c r="M20" s="539">
        <v>693</v>
      </c>
      <c r="N20" s="526">
        <v>724</v>
      </c>
      <c r="O20" s="534">
        <v>1149</v>
      </c>
    </row>
    <row r="21" spans="1:15" x14ac:dyDescent="0.2">
      <c r="A21" s="649" t="s">
        <v>820</v>
      </c>
      <c r="B21" s="985" t="s">
        <v>805</v>
      </c>
      <c r="C21" s="526">
        <v>211</v>
      </c>
      <c r="D21" s="535" t="s">
        <v>805</v>
      </c>
      <c r="E21" s="536" t="s">
        <v>805</v>
      </c>
      <c r="F21" s="536">
        <v>310</v>
      </c>
      <c r="G21" s="537">
        <f t="shared" si="0"/>
        <v>310</v>
      </c>
      <c r="H21" s="537">
        <f t="shared" si="0"/>
        <v>289</v>
      </c>
      <c r="I21" s="538">
        <f t="shared" si="0"/>
        <v>82</v>
      </c>
      <c r="J21" s="531" t="s">
        <v>805</v>
      </c>
      <c r="K21" s="532" t="s">
        <v>805</v>
      </c>
      <c r="L21" s="1444"/>
      <c r="M21" s="539">
        <v>310</v>
      </c>
      <c r="N21" s="526">
        <v>289</v>
      </c>
      <c r="O21" s="534">
        <v>82</v>
      </c>
    </row>
    <row r="22" spans="1:15" x14ac:dyDescent="0.2">
      <c r="A22" s="649" t="s">
        <v>821</v>
      </c>
      <c r="B22" s="985" t="s">
        <v>805</v>
      </c>
      <c r="C22" s="526">
        <v>1433</v>
      </c>
      <c r="D22" s="535" t="s">
        <v>805</v>
      </c>
      <c r="E22" s="536" t="s">
        <v>805</v>
      </c>
      <c r="F22" s="536">
        <v>4589</v>
      </c>
      <c r="G22" s="537">
        <f t="shared" si="0"/>
        <v>6933</v>
      </c>
      <c r="H22" s="537">
        <f t="shared" si="0"/>
        <v>8043</v>
      </c>
      <c r="I22" s="538">
        <f t="shared" si="0"/>
        <v>1838</v>
      </c>
      <c r="J22" s="531" t="s">
        <v>805</v>
      </c>
      <c r="K22" s="532" t="s">
        <v>805</v>
      </c>
      <c r="L22" s="1444"/>
      <c r="M22" s="539">
        <v>6933</v>
      </c>
      <c r="N22" s="526">
        <v>8043</v>
      </c>
      <c r="O22" s="534">
        <v>1838</v>
      </c>
    </row>
    <row r="23" spans="1:15" ht="13.5" thickBot="1" x14ac:dyDescent="0.25">
      <c r="A23" s="630" t="s">
        <v>822</v>
      </c>
      <c r="B23" s="988" t="s">
        <v>805</v>
      </c>
      <c r="C23" s="555"/>
      <c r="D23" s="541" t="s">
        <v>805</v>
      </c>
      <c r="E23" s="542" t="s">
        <v>805</v>
      </c>
      <c r="F23" s="542">
        <v>0</v>
      </c>
      <c r="G23" s="543">
        <f t="shared" si="0"/>
        <v>0</v>
      </c>
      <c r="H23" s="556">
        <f t="shared" si="0"/>
        <v>0</v>
      </c>
      <c r="I23" s="557">
        <f t="shared" si="0"/>
        <v>0</v>
      </c>
      <c r="J23" s="558" t="s">
        <v>805</v>
      </c>
      <c r="K23" s="559" t="s">
        <v>805</v>
      </c>
      <c r="L23" s="1444"/>
      <c r="M23" s="560">
        <v>0</v>
      </c>
      <c r="N23" s="555">
        <v>0</v>
      </c>
      <c r="O23" s="561"/>
    </row>
    <row r="24" spans="1:15" x14ac:dyDescent="0.2">
      <c r="A24" s="1306" t="s">
        <v>823</v>
      </c>
      <c r="B24" s="1488" t="s">
        <v>805</v>
      </c>
      <c r="C24" s="533">
        <v>8497</v>
      </c>
      <c r="D24" s="914">
        <v>8100</v>
      </c>
      <c r="E24" s="982">
        <v>9064</v>
      </c>
      <c r="F24" s="529">
        <v>1967</v>
      </c>
      <c r="G24" s="530">
        <f>M24-F24</f>
        <v>2359</v>
      </c>
      <c r="H24" s="530">
        <f>N24-M24</f>
        <v>2044</v>
      </c>
      <c r="I24" s="530">
        <f>O24-N24</f>
        <v>2694</v>
      </c>
      <c r="J24" s="562">
        <f t="shared" ref="J24:J47" si="3">SUM(F24:I24)</f>
        <v>9064</v>
      </c>
      <c r="K24" s="563">
        <f t="shared" ref="K24:K47" si="4">(J24/E24)*100</f>
        <v>100</v>
      </c>
      <c r="L24" s="1444"/>
      <c r="M24" s="1495">
        <v>4326</v>
      </c>
      <c r="N24" s="1499">
        <v>6370</v>
      </c>
      <c r="O24" s="1553">
        <v>9064</v>
      </c>
    </row>
    <row r="25" spans="1:15" x14ac:dyDescent="0.2">
      <c r="A25" s="649" t="s">
        <v>824</v>
      </c>
      <c r="B25" s="985" t="s">
        <v>805</v>
      </c>
      <c r="C25" s="539"/>
      <c r="D25" s="921">
        <v>0</v>
      </c>
      <c r="E25" s="986">
        <v>0</v>
      </c>
      <c r="F25" s="537"/>
      <c r="G25" s="538">
        <f t="shared" ref="G25:G42" si="5">M25-F25</f>
        <v>0</v>
      </c>
      <c r="H25" s="569">
        <f t="shared" ref="H25:I42" si="6">N25-M25</f>
        <v>0</v>
      </c>
      <c r="I25" s="569">
        <f t="shared" si="6"/>
        <v>0</v>
      </c>
      <c r="J25" s="564">
        <f t="shared" si="3"/>
        <v>0</v>
      </c>
      <c r="K25" s="565" t="str">
        <f>IF(E25=0,"x",(J25/E25)*100)</f>
        <v>x</v>
      </c>
      <c r="L25" s="1444"/>
      <c r="M25" s="1502">
        <v>0</v>
      </c>
      <c r="N25" s="1506">
        <v>0</v>
      </c>
      <c r="O25" s="1554">
        <v>0</v>
      </c>
    </row>
    <row r="26" spans="1:15" ht="13.5" thickBot="1" x14ac:dyDescent="0.25">
      <c r="A26" s="630" t="s">
        <v>825</v>
      </c>
      <c r="B26" s="988">
        <v>672</v>
      </c>
      <c r="C26" s="545">
        <v>1521</v>
      </c>
      <c r="D26" s="927">
        <v>1800</v>
      </c>
      <c r="E26" s="989">
        <v>1800</v>
      </c>
      <c r="F26" s="990">
        <v>450</v>
      </c>
      <c r="G26" s="557">
        <f t="shared" si="5"/>
        <v>450</v>
      </c>
      <c r="H26" s="575">
        <f t="shared" si="6"/>
        <v>450</v>
      </c>
      <c r="I26" s="575">
        <f t="shared" si="6"/>
        <v>450</v>
      </c>
      <c r="J26" s="566">
        <f t="shared" si="3"/>
        <v>1800</v>
      </c>
      <c r="K26" s="567">
        <f t="shared" si="4"/>
        <v>100</v>
      </c>
      <c r="L26" s="1444"/>
      <c r="M26" s="1509">
        <v>900</v>
      </c>
      <c r="N26" s="1514">
        <v>1350</v>
      </c>
      <c r="O26" s="1555">
        <v>1800</v>
      </c>
    </row>
    <row r="27" spans="1:15" x14ac:dyDescent="0.2">
      <c r="A27" s="643" t="s">
        <v>826</v>
      </c>
      <c r="B27" s="981">
        <v>501</v>
      </c>
      <c r="C27" s="554">
        <v>616</v>
      </c>
      <c r="D27" s="934">
        <v>504</v>
      </c>
      <c r="E27" s="994">
        <v>760</v>
      </c>
      <c r="F27" s="553">
        <v>218</v>
      </c>
      <c r="G27" s="530">
        <f t="shared" si="5"/>
        <v>284</v>
      </c>
      <c r="H27" s="569">
        <f t="shared" si="6"/>
        <v>101</v>
      </c>
      <c r="I27" s="530">
        <f t="shared" si="6"/>
        <v>171</v>
      </c>
      <c r="J27" s="1518">
        <f t="shared" si="3"/>
        <v>774</v>
      </c>
      <c r="K27" s="1556">
        <f t="shared" si="4"/>
        <v>101.84210526315789</v>
      </c>
      <c r="L27" s="1444"/>
      <c r="M27" s="554">
        <v>502</v>
      </c>
      <c r="N27" s="996">
        <v>603</v>
      </c>
      <c r="O27" s="570">
        <v>774</v>
      </c>
    </row>
    <row r="28" spans="1:15" x14ac:dyDescent="0.2">
      <c r="A28" s="649" t="s">
        <v>827</v>
      </c>
      <c r="B28" s="985">
        <v>502</v>
      </c>
      <c r="C28" s="539">
        <v>568</v>
      </c>
      <c r="D28" s="921">
        <v>946</v>
      </c>
      <c r="E28" s="986">
        <v>660</v>
      </c>
      <c r="F28" s="537">
        <v>125</v>
      </c>
      <c r="G28" s="538">
        <f t="shared" si="5"/>
        <v>136</v>
      </c>
      <c r="H28" s="569">
        <f t="shared" si="6"/>
        <v>288</v>
      </c>
      <c r="I28" s="569">
        <f t="shared" si="6"/>
        <v>16</v>
      </c>
      <c r="J28" s="564">
        <f t="shared" si="3"/>
        <v>565</v>
      </c>
      <c r="K28" s="565">
        <f t="shared" si="4"/>
        <v>85.606060606060609</v>
      </c>
      <c r="L28" s="1444"/>
      <c r="M28" s="539">
        <v>261</v>
      </c>
      <c r="N28" s="526">
        <v>549</v>
      </c>
      <c r="O28" s="571">
        <v>565</v>
      </c>
    </row>
    <row r="29" spans="1:15" x14ac:dyDescent="0.2">
      <c r="A29" s="649" t="s">
        <v>828</v>
      </c>
      <c r="B29" s="985">
        <v>504</v>
      </c>
      <c r="C29" s="539"/>
      <c r="D29" s="921">
        <v>0</v>
      </c>
      <c r="E29" s="986">
        <v>0</v>
      </c>
      <c r="F29" s="537"/>
      <c r="G29" s="538">
        <f t="shared" si="5"/>
        <v>0</v>
      </c>
      <c r="H29" s="569">
        <f t="shared" si="6"/>
        <v>0</v>
      </c>
      <c r="I29" s="569">
        <f t="shared" si="6"/>
        <v>0</v>
      </c>
      <c r="J29" s="564">
        <f t="shared" si="3"/>
        <v>0</v>
      </c>
      <c r="K29" s="565" t="str">
        <f>IF(E29=0,"x",(J29/E29)*100)</f>
        <v>x</v>
      </c>
      <c r="L29" s="1444"/>
      <c r="M29" s="539">
        <v>0</v>
      </c>
      <c r="N29" s="526">
        <v>0</v>
      </c>
      <c r="O29" s="571">
        <v>0</v>
      </c>
    </row>
    <row r="30" spans="1:15" x14ac:dyDescent="0.2">
      <c r="A30" s="649" t="s">
        <v>829</v>
      </c>
      <c r="B30" s="985">
        <v>511</v>
      </c>
      <c r="C30" s="539">
        <v>111</v>
      </c>
      <c r="D30" s="921">
        <v>390</v>
      </c>
      <c r="E30" s="986">
        <v>135</v>
      </c>
      <c r="F30" s="537">
        <v>4</v>
      </c>
      <c r="G30" s="538">
        <f t="shared" si="5"/>
        <v>11</v>
      </c>
      <c r="H30" s="569">
        <f t="shared" si="6"/>
        <v>67</v>
      </c>
      <c r="I30" s="569">
        <f t="shared" si="6"/>
        <v>56</v>
      </c>
      <c r="J30" s="564">
        <f t="shared" si="3"/>
        <v>138</v>
      </c>
      <c r="K30" s="565">
        <f t="shared" si="4"/>
        <v>102.22222222222221</v>
      </c>
      <c r="L30" s="1444"/>
      <c r="M30" s="539">
        <v>15</v>
      </c>
      <c r="N30" s="526">
        <v>82</v>
      </c>
      <c r="O30" s="571">
        <v>138</v>
      </c>
    </row>
    <row r="31" spans="1:15" x14ac:dyDescent="0.2">
      <c r="A31" s="649" t="s">
        <v>830</v>
      </c>
      <c r="B31" s="985">
        <v>518</v>
      </c>
      <c r="C31" s="539">
        <v>392</v>
      </c>
      <c r="D31" s="921">
        <v>420</v>
      </c>
      <c r="E31" s="986">
        <v>460</v>
      </c>
      <c r="F31" s="537">
        <v>92</v>
      </c>
      <c r="G31" s="538">
        <f t="shared" si="5"/>
        <v>97</v>
      </c>
      <c r="H31" s="569">
        <f t="shared" si="6"/>
        <v>172</v>
      </c>
      <c r="I31" s="569">
        <f t="shared" si="6"/>
        <v>136</v>
      </c>
      <c r="J31" s="564">
        <f t="shared" si="3"/>
        <v>497</v>
      </c>
      <c r="K31" s="565">
        <f t="shared" si="4"/>
        <v>108.04347826086958</v>
      </c>
      <c r="L31" s="1444"/>
      <c r="M31" s="539">
        <v>189</v>
      </c>
      <c r="N31" s="526">
        <v>361</v>
      </c>
      <c r="O31" s="571">
        <v>497</v>
      </c>
    </row>
    <row r="32" spans="1:15" x14ac:dyDescent="0.2">
      <c r="A32" s="649" t="s">
        <v>831</v>
      </c>
      <c r="B32" s="985">
        <v>521</v>
      </c>
      <c r="C32" s="539">
        <v>5120</v>
      </c>
      <c r="D32" s="921">
        <v>4680</v>
      </c>
      <c r="E32" s="986">
        <v>5455</v>
      </c>
      <c r="F32" s="537">
        <v>1122</v>
      </c>
      <c r="G32" s="538">
        <f t="shared" si="5"/>
        <v>1411</v>
      </c>
      <c r="H32" s="569">
        <f t="shared" si="6"/>
        <v>1228</v>
      </c>
      <c r="I32" s="569">
        <f t="shared" si="6"/>
        <v>1694</v>
      </c>
      <c r="J32" s="564">
        <f t="shared" si="3"/>
        <v>5455</v>
      </c>
      <c r="K32" s="565">
        <f t="shared" si="4"/>
        <v>100</v>
      </c>
      <c r="L32" s="1444"/>
      <c r="M32" s="539">
        <v>2533</v>
      </c>
      <c r="N32" s="526">
        <v>3761</v>
      </c>
      <c r="O32" s="571">
        <v>5455</v>
      </c>
    </row>
    <row r="33" spans="1:15" x14ac:dyDescent="0.2">
      <c r="A33" s="649" t="s">
        <v>832</v>
      </c>
      <c r="B33" s="985" t="s">
        <v>833</v>
      </c>
      <c r="C33" s="539">
        <v>1951</v>
      </c>
      <c r="D33" s="921">
        <v>1796</v>
      </c>
      <c r="E33" s="986">
        <v>2165</v>
      </c>
      <c r="F33" s="537">
        <v>415</v>
      </c>
      <c r="G33" s="538">
        <f t="shared" si="5"/>
        <v>506</v>
      </c>
      <c r="H33" s="569">
        <f t="shared" si="6"/>
        <v>478</v>
      </c>
      <c r="I33" s="569">
        <f t="shared" si="6"/>
        <v>766</v>
      </c>
      <c r="J33" s="564">
        <f t="shared" si="3"/>
        <v>2165</v>
      </c>
      <c r="K33" s="565">
        <f t="shared" si="4"/>
        <v>100</v>
      </c>
      <c r="L33" s="1444"/>
      <c r="M33" s="539">
        <v>921</v>
      </c>
      <c r="N33" s="526">
        <v>1399</v>
      </c>
      <c r="O33" s="571">
        <v>2165</v>
      </c>
    </row>
    <row r="34" spans="1:15" x14ac:dyDescent="0.2">
      <c r="A34" s="649" t="s">
        <v>834</v>
      </c>
      <c r="B34" s="985">
        <v>557</v>
      </c>
      <c r="C34" s="539"/>
      <c r="D34" s="921">
        <v>0</v>
      </c>
      <c r="E34" s="986">
        <v>0</v>
      </c>
      <c r="F34" s="537"/>
      <c r="G34" s="538">
        <f t="shared" si="5"/>
        <v>0</v>
      </c>
      <c r="H34" s="569">
        <f t="shared" si="6"/>
        <v>0</v>
      </c>
      <c r="I34" s="569">
        <f t="shared" si="6"/>
        <v>0</v>
      </c>
      <c r="J34" s="564">
        <f t="shared" si="3"/>
        <v>0</v>
      </c>
      <c r="K34" s="565" t="str">
        <f>IF(E34=0,"x",(J34/E34)*100)</f>
        <v>x</v>
      </c>
      <c r="L34" s="1444"/>
      <c r="M34" s="539">
        <v>0</v>
      </c>
      <c r="N34" s="526">
        <v>0</v>
      </c>
      <c r="O34" s="571">
        <v>0</v>
      </c>
    </row>
    <row r="35" spans="1:15" x14ac:dyDescent="0.2">
      <c r="A35" s="649" t="s">
        <v>835</v>
      </c>
      <c r="B35" s="985">
        <v>551</v>
      </c>
      <c r="C35" s="539">
        <v>51</v>
      </c>
      <c r="D35" s="921">
        <v>36</v>
      </c>
      <c r="E35" s="986">
        <v>36</v>
      </c>
      <c r="F35" s="537">
        <v>13</v>
      </c>
      <c r="G35" s="538">
        <f t="shared" si="5"/>
        <v>8</v>
      </c>
      <c r="H35" s="569">
        <f t="shared" si="6"/>
        <v>8</v>
      </c>
      <c r="I35" s="569">
        <f t="shared" si="6"/>
        <v>7</v>
      </c>
      <c r="J35" s="564">
        <f t="shared" si="3"/>
        <v>36</v>
      </c>
      <c r="K35" s="565">
        <f t="shared" si="4"/>
        <v>100</v>
      </c>
      <c r="L35" s="1444"/>
      <c r="M35" s="539">
        <v>21</v>
      </c>
      <c r="N35" s="526">
        <v>29</v>
      </c>
      <c r="O35" s="571">
        <v>36</v>
      </c>
    </row>
    <row r="36" spans="1:15" ht="13.5" thickBot="1" x14ac:dyDescent="0.25">
      <c r="A36" s="698" t="s">
        <v>836</v>
      </c>
      <c r="B36" s="997" t="s">
        <v>837</v>
      </c>
      <c r="C36" s="560">
        <v>50</v>
      </c>
      <c r="D36" s="939">
        <v>113</v>
      </c>
      <c r="E36" s="998">
        <v>180</v>
      </c>
      <c r="F36" s="999">
        <v>12</v>
      </c>
      <c r="G36" s="538">
        <f t="shared" si="5"/>
        <v>84</v>
      </c>
      <c r="H36" s="569">
        <f t="shared" si="6"/>
        <v>21</v>
      </c>
      <c r="I36" s="569">
        <f t="shared" si="6"/>
        <v>66</v>
      </c>
      <c r="J36" s="566">
        <f t="shared" si="3"/>
        <v>183</v>
      </c>
      <c r="K36" s="567">
        <f t="shared" si="4"/>
        <v>101.66666666666666</v>
      </c>
      <c r="L36" s="1444"/>
      <c r="M36" s="560">
        <v>96</v>
      </c>
      <c r="N36" s="555">
        <v>117</v>
      </c>
      <c r="O36" s="572">
        <v>183</v>
      </c>
    </row>
    <row r="37" spans="1:15" ht="15" thickBot="1" x14ac:dyDescent="0.25">
      <c r="A37" s="703" t="s">
        <v>838</v>
      </c>
      <c r="B37" s="577"/>
      <c r="C37" s="547">
        <f t="shared" ref="C37" si="7">SUM(C27:C36)</f>
        <v>8859</v>
      </c>
      <c r="D37" s="548">
        <f t="shared" ref="D37:I37" si="8">SUM(D27:D36)</f>
        <v>8885</v>
      </c>
      <c r="E37" s="549">
        <f t="shared" si="8"/>
        <v>9851</v>
      </c>
      <c r="F37" s="549">
        <f t="shared" si="8"/>
        <v>2001</v>
      </c>
      <c r="G37" s="547">
        <f t="shared" si="8"/>
        <v>2537</v>
      </c>
      <c r="H37" s="547">
        <f t="shared" si="8"/>
        <v>2363</v>
      </c>
      <c r="I37" s="547">
        <f t="shared" si="8"/>
        <v>2912</v>
      </c>
      <c r="J37" s="547">
        <f t="shared" si="3"/>
        <v>9813</v>
      </c>
      <c r="K37" s="573">
        <f t="shared" si="4"/>
        <v>99.614252360166475</v>
      </c>
      <c r="L37" s="1444"/>
      <c r="M37" s="547">
        <f>SUM(M27:M36)</f>
        <v>4538</v>
      </c>
      <c r="N37" s="547">
        <f t="shared" ref="N37:O37" si="9">SUM(N27:N36)</f>
        <v>6901</v>
      </c>
      <c r="O37" s="547">
        <f t="shared" si="9"/>
        <v>9813</v>
      </c>
    </row>
    <row r="38" spans="1:15" x14ac:dyDescent="0.2">
      <c r="A38" s="706" t="s">
        <v>839</v>
      </c>
      <c r="B38" s="981">
        <v>601</v>
      </c>
      <c r="C38" s="554"/>
      <c r="D38" s="934">
        <v>0</v>
      </c>
      <c r="E38" s="994">
        <v>0</v>
      </c>
      <c r="F38" s="529"/>
      <c r="G38" s="538">
        <f t="shared" si="5"/>
        <v>0</v>
      </c>
      <c r="H38" s="569">
        <f t="shared" si="6"/>
        <v>0</v>
      </c>
      <c r="I38" s="569">
        <f t="shared" si="6"/>
        <v>0</v>
      </c>
      <c r="J38" s="562">
        <f t="shared" si="3"/>
        <v>0</v>
      </c>
      <c r="K38" s="563" t="str">
        <f>IF(E38=0,"x",(J38/E38)*100)</f>
        <v>x</v>
      </c>
      <c r="L38" s="1444"/>
      <c r="M38" s="554">
        <v>0</v>
      </c>
      <c r="N38" s="996">
        <v>0</v>
      </c>
      <c r="O38" s="570">
        <v>0</v>
      </c>
    </row>
    <row r="39" spans="1:15" x14ac:dyDescent="0.2">
      <c r="A39" s="707" t="s">
        <v>840</v>
      </c>
      <c r="B39" s="985">
        <v>602</v>
      </c>
      <c r="C39" s="539">
        <v>705</v>
      </c>
      <c r="D39" s="921">
        <v>700</v>
      </c>
      <c r="E39" s="986">
        <v>780</v>
      </c>
      <c r="F39" s="537">
        <v>221</v>
      </c>
      <c r="G39" s="538">
        <f t="shared" si="5"/>
        <v>233</v>
      </c>
      <c r="H39" s="569">
        <f t="shared" si="6"/>
        <v>104</v>
      </c>
      <c r="I39" s="569">
        <f t="shared" si="6"/>
        <v>213</v>
      </c>
      <c r="J39" s="564">
        <f t="shared" si="3"/>
        <v>771</v>
      </c>
      <c r="K39" s="565">
        <f t="shared" si="4"/>
        <v>98.846153846153854</v>
      </c>
      <c r="L39" s="1444"/>
      <c r="M39" s="539">
        <v>454</v>
      </c>
      <c r="N39" s="526">
        <v>558</v>
      </c>
      <c r="O39" s="571">
        <v>771</v>
      </c>
    </row>
    <row r="40" spans="1:15" x14ac:dyDescent="0.2">
      <c r="A40" s="707" t="s">
        <v>841</v>
      </c>
      <c r="B40" s="985">
        <v>604</v>
      </c>
      <c r="C40" s="539"/>
      <c r="D40" s="921">
        <v>0</v>
      </c>
      <c r="E40" s="986">
        <v>0</v>
      </c>
      <c r="F40" s="537"/>
      <c r="G40" s="538">
        <f t="shared" si="5"/>
        <v>0</v>
      </c>
      <c r="H40" s="569">
        <f t="shared" si="6"/>
        <v>0</v>
      </c>
      <c r="I40" s="569">
        <f t="shared" si="6"/>
        <v>0</v>
      </c>
      <c r="J40" s="564">
        <f t="shared" si="3"/>
        <v>0</v>
      </c>
      <c r="K40" s="565" t="str">
        <f>IF(E40=0,"x",(J40/E40)*100)</f>
        <v>x</v>
      </c>
      <c r="L40" s="1444"/>
      <c r="M40" s="539">
        <v>0</v>
      </c>
      <c r="N40" s="526">
        <v>0</v>
      </c>
      <c r="O40" s="571">
        <v>0</v>
      </c>
    </row>
    <row r="41" spans="1:15" x14ac:dyDescent="0.2">
      <c r="A41" s="707" t="s">
        <v>842</v>
      </c>
      <c r="B41" s="985" t="s">
        <v>843</v>
      </c>
      <c r="C41" s="539">
        <v>8497</v>
      </c>
      <c r="D41" s="921">
        <v>8100</v>
      </c>
      <c r="E41" s="986">
        <v>9064</v>
      </c>
      <c r="F41" s="537">
        <v>1967</v>
      </c>
      <c r="G41" s="538">
        <f t="shared" si="5"/>
        <v>2359</v>
      </c>
      <c r="H41" s="569">
        <f t="shared" si="6"/>
        <v>2044</v>
      </c>
      <c r="I41" s="569">
        <f t="shared" si="6"/>
        <v>2694</v>
      </c>
      <c r="J41" s="564">
        <f t="shared" si="3"/>
        <v>9064</v>
      </c>
      <c r="K41" s="565">
        <f t="shared" si="4"/>
        <v>100</v>
      </c>
      <c r="L41" s="1444"/>
      <c r="M41" s="539">
        <v>4326</v>
      </c>
      <c r="N41" s="526">
        <v>6370</v>
      </c>
      <c r="O41" s="571">
        <v>9064</v>
      </c>
    </row>
    <row r="42" spans="1:15" ht="13.5" thickBot="1" x14ac:dyDescent="0.25">
      <c r="A42" s="580" t="s">
        <v>844</v>
      </c>
      <c r="B42" s="997" t="s">
        <v>845</v>
      </c>
      <c r="C42" s="560">
        <v>9</v>
      </c>
      <c r="D42" s="939">
        <v>85</v>
      </c>
      <c r="E42" s="998">
        <v>7</v>
      </c>
      <c r="F42" s="999">
        <v>0</v>
      </c>
      <c r="G42" s="557">
        <f t="shared" si="5"/>
        <v>5</v>
      </c>
      <c r="H42" s="575">
        <f t="shared" si="6"/>
        <v>1</v>
      </c>
      <c r="I42" s="569">
        <f t="shared" si="6"/>
        <v>0</v>
      </c>
      <c r="J42" s="566">
        <f t="shared" si="3"/>
        <v>6</v>
      </c>
      <c r="K42" s="1557">
        <f t="shared" si="4"/>
        <v>85.714285714285708</v>
      </c>
      <c r="L42" s="1444"/>
      <c r="M42" s="560">
        <v>5</v>
      </c>
      <c r="N42" s="555">
        <v>6</v>
      </c>
      <c r="O42" s="572">
        <v>6</v>
      </c>
    </row>
    <row r="43" spans="1:15" ht="15" thickBot="1" x14ac:dyDescent="0.25">
      <c r="A43" s="703" t="s">
        <v>846</v>
      </c>
      <c r="B43" s="577" t="s">
        <v>805</v>
      </c>
      <c r="C43" s="1002">
        <f>SUM(C38:C42)</f>
        <v>9211</v>
      </c>
      <c r="D43" s="548">
        <f>SUM(D38:D42)</f>
        <v>8885</v>
      </c>
      <c r="E43" s="549">
        <f t="shared" ref="E43:I43" si="10">SUM(E38:E42)</f>
        <v>9851</v>
      </c>
      <c r="F43" s="1002">
        <f t="shared" si="10"/>
        <v>2188</v>
      </c>
      <c r="G43" s="578">
        <f t="shared" si="10"/>
        <v>2597</v>
      </c>
      <c r="H43" s="547">
        <f t="shared" si="10"/>
        <v>2149</v>
      </c>
      <c r="I43" s="579">
        <f t="shared" si="10"/>
        <v>2907</v>
      </c>
      <c r="J43" s="547">
        <f t="shared" si="3"/>
        <v>9841</v>
      </c>
      <c r="K43" s="573">
        <f t="shared" si="4"/>
        <v>99.898487463201704</v>
      </c>
      <c r="L43" s="1444"/>
      <c r="M43" s="547">
        <f>SUM(M38:M42)</f>
        <v>4785</v>
      </c>
      <c r="N43" s="550">
        <f>SUM(N38:N42)</f>
        <v>6934</v>
      </c>
      <c r="O43" s="547">
        <f>SUM(O38:O42)</f>
        <v>9841</v>
      </c>
    </row>
    <row r="44" spans="1:15" ht="5.25" customHeight="1" thickBot="1" x14ac:dyDescent="0.25">
      <c r="A44" s="580"/>
      <c r="B44" s="581"/>
      <c r="C44" s="582"/>
      <c r="D44" s="583"/>
      <c r="E44" s="583"/>
      <c r="F44" s="584"/>
      <c r="G44" s="585"/>
      <c r="H44" s="586"/>
      <c r="I44" s="585"/>
      <c r="J44" s="587"/>
      <c r="K44" s="588"/>
      <c r="L44" s="1444"/>
      <c r="M44" s="584"/>
      <c r="N44" s="582"/>
      <c r="O44" s="582"/>
    </row>
    <row r="45" spans="1:15" ht="15" thickBot="1" x14ac:dyDescent="0.25">
      <c r="A45" s="721" t="s">
        <v>847</v>
      </c>
      <c r="B45" s="577" t="s">
        <v>805</v>
      </c>
      <c r="C45" s="1002">
        <f>C43-C41</f>
        <v>714</v>
      </c>
      <c r="D45" s="549">
        <f t="shared" ref="D45:I45" si="11">D43-D41</f>
        <v>785</v>
      </c>
      <c r="E45" s="549">
        <f t="shared" si="11"/>
        <v>787</v>
      </c>
      <c r="F45" s="1002">
        <f t="shared" si="11"/>
        <v>221</v>
      </c>
      <c r="G45" s="590">
        <f t="shared" si="11"/>
        <v>238</v>
      </c>
      <c r="H45" s="547">
        <f t="shared" si="11"/>
        <v>105</v>
      </c>
      <c r="I45" s="550">
        <f t="shared" si="11"/>
        <v>213</v>
      </c>
      <c r="J45" s="1003">
        <f t="shared" si="3"/>
        <v>777</v>
      </c>
      <c r="K45" s="563">
        <f t="shared" si="4"/>
        <v>98.729351969504435</v>
      </c>
      <c r="L45" s="1444"/>
      <c r="M45" s="547">
        <f>M43-M41</f>
        <v>459</v>
      </c>
      <c r="N45" s="550">
        <f>N43-N41</f>
        <v>564</v>
      </c>
      <c r="O45" s="547">
        <f>O43-O41</f>
        <v>777</v>
      </c>
    </row>
    <row r="46" spans="1:15" ht="15" thickBot="1" x14ac:dyDescent="0.25">
      <c r="A46" s="703" t="s">
        <v>848</v>
      </c>
      <c r="B46" s="577" t="s">
        <v>805</v>
      </c>
      <c r="C46" s="1002">
        <f>C43-C37</f>
        <v>352</v>
      </c>
      <c r="D46" s="549">
        <f t="shared" ref="D46:I46" si="12">D43-D37</f>
        <v>0</v>
      </c>
      <c r="E46" s="549">
        <f t="shared" si="12"/>
        <v>0</v>
      </c>
      <c r="F46" s="1002">
        <f t="shared" si="12"/>
        <v>187</v>
      </c>
      <c r="G46" s="590">
        <f t="shared" si="12"/>
        <v>60</v>
      </c>
      <c r="H46" s="1004">
        <f t="shared" si="12"/>
        <v>-214</v>
      </c>
      <c r="I46" s="550">
        <f t="shared" si="12"/>
        <v>-5</v>
      </c>
      <c r="J46" s="1003">
        <f t="shared" si="3"/>
        <v>28</v>
      </c>
      <c r="K46" s="563" t="str">
        <f>IF(E46=0,"x",(J46/E46)*100)</f>
        <v>x</v>
      </c>
      <c r="L46" s="1444"/>
      <c r="M46" s="547">
        <f>M43-M37</f>
        <v>247</v>
      </c>
      <c r="N46" s="550">
        <f>N43-N37</f>
        <v>33</v>
      </c>
      <c r="O46" s="547">
        <f>O43-O37</f>
        <v>28</v>
      </c>
    </row>
    <row r="47" spans="1:15" ht="15" thickBot="1" x14ac:dyDescent="0.25">
      <c r="A47" s="725" t="s">
        <v>849</v>
      </c>
      <c r="B47" s="592" t="s">
        <v>805</v>
      </c>
      <c r="C47" s="1002">
        <f>C46-C41</f>
        <v>-8145</v>
      </c>
      <c r="D47" s="549">
        <f t="shared" ref="D47:I47" si="13">D46-D41</f>
        <v>-8100</v>
      </c>
      <c r="E47" s="549">
        <f t="shared" si="13"/>
        <v>-9064</v>
      </c>
      <c r="F47" s="1002">
        <f t="shared" si="13"/>
        <v>-1780</v>
      </c>
      <c r="G47" s="590">
        <f t="shared" si="13"/>
        <v>-2299</v>
      </c>
      <c r="H47" s="547">
        <f t="shared" si="13"/>
        <v>-2258</v>
      </c>
      <c r="I47" s="550">
        <f t="shared" si="13"/>
        <v>-2699</v>
      </c>
      <c r="J47" s="547">
        <f t="shared" si="3"/>
        <v>-9036</v>
      </c>
      <c r="K47" s="573">
        <f t="shared" si="4"/>
        <v>99.691085613415709</v>
      </c>
      <c r="L47" s="1444"/>
      <c r="M47" s="547">
        <f>M46-M41</f>
        <v>-4079</v>
      </c>
      <c r="N47" s="550">
        <f>N46-N41</f>
        <v>-6337</v>
      </c>
      <c r="O47" s="547">
        <f>O46-O41</f>
        <v>-9036</v>
      </c>
    </row>
    <row r="50" spans="1:10" ht="14.25" x14ac:dyDescent="0.2">
      <c r="A50" s="730" t="s">
        <v>850</v>
      </c>
    </row>
    <row r="51" spans="1:10" ht="14.25" x14ac:dyDescent="0.2">
      <c r="A51" s="731" t="s">
        <v>851</v>
      </c>
    </row>
    <row r="52" spans="1:10" ht="14.25" x14ac:dyDescent="0.2">
      <c r="A52" s="731" t="s">
        <v>852</v>
      </c>
    </row>
    <row r="53" spans="1:10" s="353" customFormat="1" ht="14.25" x14ac:dyDescent="0.2">
      <c r="A53" s="731" t="s">
        <v>853</v>
      </c>
      <c r="B53" s="595"/>
      <c r="E53" s="596"/>
      <c r="F53" s="596"/>
      <c r="G53" s="596"/>
      <c r="H53" s="596"/>
      <c r="I53" s="596"/>
      <c r="J53" s="596"/>
    </row>
    <row r="55" spans="1:10" x14ac:dyDescent="0.2">
      <c r="A55" s="1443" t="s">
        <v>861</v>
      </c>
    </row>
    <row r="58" spans="1:10" x14ac:dyDescent="0.2">
      <c r="A58" s="1443" t="s">
        <v>879</v>
      </c>
    </row>
    <row r="60" spans="1:10" x14ac:dyDescent="0.2">
      <c r="A60" s="1443" t="s">
        <v>862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P1" sqref="P1"/>
    </sheetView>
  </sheetViews>
  <sheetFormatPr defaultColWidth="8.7109375" defaultRowHeight="12.75" x14ac:dyDescent="0.2"/>
  <cols>
    <col min="1" max="1" width="37.7109375" style="599" customWidth="1"/>
    <col min="2" max="2" width="7.28515625" style="600" customWidth="1"/>
    <col min="3" max="4" width="11.5703125" style="598" customWidth="1"/>
    <col min="5" max="5" width="11.5703125" style="601" customWidth="1"/>
    <col min="6" max="6" width="11.42578125" style="601" customWidth="1"/>
    <col min="7" max="7" width="9.85546875" style="601" customWidth="1"/>
    <col min="8" max="8" width="9.140625" style="601" customWidth="1"/>
    <col min="9" max="9" width="9.28515625" style="601" customWidth="1"/>
    <col min="10" max="10" width="9.140625" style="601" customWidth="1"/>
    <col min="11" max="11" width="12" style="598" customWidth="1"/>
    <col min="12" max="12" width="8.7109375" style="598"/>
    <col min="13" max="13" width="11.85546875" style="598" customWidth="1"/>
    <col min="14" max="14" width="12.5703125" style="598" customWidth="1"/>
    <col min="15" max="15" width="11.85546875" style="598" customWidth="1"/>
    <col min="16" max="16" width="12" style="598" customWidth="1"/>
    <col min="17" max="16384" width="8.7109375" style="598"/>
  </cols>
  <sheetData>
    <row r="1" spans="1:16" ht="24" customHeight="1" x14ac:dyDescent="0.2">
      <c r="A1" s="1599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597"/>
    </row>
    <row r="2" spans="1:16" x14ac:dyDescent="0.2">
      <c r="O2" s="602"/>
    </row>
    <row r="3" spans="1:16" ht="18.75" x14ac:dyDescent="0.2">
      <c r="A3" s="603" t="s">
        <v>781</v>
      </c>
      <c r="F3" s="596"/>
      <c r="G3" s="596"/>
    </row>
    <row r="4" spans="1:16" ht="21.75" customHeight="1" x14ac:dyDescent="0.2">
      <c r="A4" s="516"/>
      <c r="F4" s="596"/>
      <c r="G4" s="596"/>
    </row>
    <row r="5" spans="1:16" x14ac:dyDescent="0.2">
      <c r="A5" s="347"/>
      <c r="F5" s="596"/>
      <c r="G5" s="596"/>
    </row>
    <row r="6" spans="1:16" ht="6" customHeight="1" x14ac:dyDescent="0.2">
      <c r="F6" s="596"/>
      <c r="G6" s="596"/>
    </row>
    <row r="7" spans="1:16" ht="24.75" customHeight="1" x14ac:dyDescent="0.2">
      <c r="A7" s="516" t="s">
        <v>782</v>
      </c>
      <c r="B7" s="604"/>
      <c r="C7" s="1601" t="s">
        <v>863</v>
      </c>
      <c r="D7" s="1601"/>
      <c r="E7" s="1601"/>
      <c r="F7" s="1601"/>
      <c r="G7" s="1602"/>
      <c r="H7" s="1602"/>
      <c r="I7" s="1602"/>
      <c r="J7" s="1602"/>
      <c r="K7" s="1602"/>
      <c r="L7" s="1591"/>
      <c r="M7" s="1591"/>
      <c r="N7" s="1591"/>
      <c r="O7" s="1591"/>
    </row>
    <row r="8" spans="1:16" ht="23.25" customHeight="1" thickBot="1" x14ac:dyDescent="0.25">
      <c r="A8" s="347" t="s">
        <v>784</v>
      </c>
      <c r="F8" s="596"/>
      <c r="G8" s="596"/>
    </row>
    <row r="9" spans="1:16" ht="13.5" thickBot="1" x14ac:dyDescent="0.25">
      <c r="A9" s="1592" t="s">
        <v>785</v>
      </c>
      <c r="B9" s="1604" t="s">
        <v>786</v>
      </c>
      <c r="C9" s="605" t="s">
        <v>0</v>
      </c>
      <c r="D9" s="351" t="s">
        <v>787</v>
      </c>
      <c r="E9" s="352" t="s">
        <v>788</v>
      </c>
      <c r="F9" s="1596" t="s">
        <v>789</v>
      </c>
      <c r="G9" s="1606"/>
      <c r="H9" s="1606"/>
      <c r="I9" s="1607"/>
      <c r="J9" s="606" t="s">
        <v>790</v>
      </c>
      <c r="K9" s="607" t="s">
        <v>791</v>
      </c>
      <c r="M9" s="608" t="s">
        <v>792</v>
      </c>
      <c r="N9" s="608" t="s">
        <v>793</v>
      </c>
      <c r="O9" s="608" t="s">
        <v>792</v>
      </c>
    </row>
    <row r="10" spans="1:16" ht="13.5" thickBot="1" x14ac:dyDescent="0.25">
      <c r="A10" s="1603"/>
      <c r="B10" s="1605"/>
      <c r="C10" s="609" t="s">
        <v>794</v>
      </c>
      <c r="D10" s="355">
        <v>2023</v>
      </c>
      <c r="E10" s="358">
        <v>2023</v>
      </c>
      <c r="F10" s="610" t="s">
        <v>795</v>
      </c>
      <c r="G10" s="611" t="s">
        <v>796</v>
      </c>
      <c r="H10" s="611" t="s">
        <v>797</v>
      </c>
      <c r="I10" s="612" t="s">
        <v>798</v>
      </c>
      <c r="J10" s="613" t="s">
        <v>799</v>
      </c>
      <c r="K10" s="614" t="s">
        <v>800</v>
      </c>
      <c r="M10" s="615" t="s">
        <v>801</v>
      </c>
      <c r="N10" s="616" t="s">
        <v>802</v>
      </c>
      <c r="O10" s="616" t="s">
        <v>803</v>
      </c>
    </row>
    <row r="11" spans="1:16" x14ac:dyDescent="0.2">
      <c r="A11" s="617" t="s">
        <v>859</v>
      </c>
      <c r="B11" s="618"/>
      <c r="C11" s="619">
        <v>10</v>
      </c>
      <c r="D11" s="620">
        <v>11</v>
      </c>
      <c r="E11" s="621">
        <v>9</v>
      </c>
      <c r="F11" s="622">
        <v>10</v>
      </c>
      <c r="G11" s="623">
        <f>M11</f>
        <v>10</v>
      </c>
      <c r="H11" s="624">
        <f>N11</f>
        <v>9</v>
      </c>
      <c r="I11" s="625">
        <f>O11</f>
        <v>9</v>
      </c>
      <c r="J11" s="626" t="s">
        <v>805</v>
      </c>
      <c r="K11" s="627" t="s">
        <v>805</v>
      </c>
      <c r="L11" s="628"/>
      <c r="M11" s="620">
        <v>10</v>
      </c>
      <c r="N11" s="619">
        <v>9</v>
      </c>
      <c r="O11" s="629">
        <v>9</v>
      </c>
    </row>
    <row r="12" spans="1:16" ht="13.5" thickBot="1" x14ac:dyDescent="0.25">
      <c r="A12" s="630" t="s">
        <v>860</v>
      </c>
      <c r="B12" s="631"/>
      <c r="C12" s="632">
        <v>9.85</v>
      </c>
      <c r="D12" s="633">
        <v>10.85</v>
      </c>
      <c r="E12" s="634">
        <v>9.56</v>
      </c>
      <c r="F12" s="635">
        <v>9.6999999999999993</v>
      </c>
      <c r="G12" s="636">
        <f t="shared" ref="G12:I23" si="0">M12</f>
        <v>9.85</v>
      </c>
      <c r="H12" s="637">
        <f>N12</f>
        <v>8.85</v>
      </c>
      <c r="I12" s="638">
        <f>O12</f>
        <v>9.5595999999999997</v>
      </c>
      <c r="J12" s="639"/>
      <c r="K12" s="640" t="s">
        <v>805</v>
      </c>
      <c r="L12" s="628"/>
      <c r="M12" s="641">
        <v>9.85</v>
      </c>
      <c r="N12" s="632">
        <v>8.85</v>
      </c>
      <c r="O12" s="642">
        <v>9.5595999999999997</v>
      </c>
    </row>
    <row r="13" spans="1:16" x14ac:dyDescent="0.2">
      <c r="A13" s="643" t="s">
        <v>807</v>
      </c>
      <c r="B13" s="644" t="s">
        <v>808</v>
      </c>
      <c r="C13" s="645">
        <v>3104</v>
      </c>
      <c r="D13" s="646" t="s">
        <v>805</v>
      </c>
      <c r="E13" s="646" t="s">
        <v>805</v>
      </c>
      <c r="F13" s="646">
        <v>3072</v>
      </c>
      <c r="G13" s="623">
        <f t="shared" si="0"/>
        <v>3081</v>
      </c>
      <c r="H13" s="623">
        <f>N13</f>
        <v>3081</v>
      </c>
      <c r="I13" s="624">
        <f>O13</f>
        <v>3187</v>
      </c>
      <c r="J13" s="647" t="s">
        <v>805</v>
      </c>
      <c r="K13" s="647" t="s">
        <v>805</v>
      </c>
      <c r="L13" s="628"/>
      <c r="M13" s="620">
        <v>3081</v>
      </c>
      <c r="N13" s="645">
        <v>3081</v>
      </c>
      <c r="O13" s="648">
        <v>3187</v>
      </c>
    </row>
    <row r="14" spans="1:16" x14ac:dyDescent="0.2">
      <c r="A14" s="649" t="s">
        <v>809</v>
      </c>
      <c r="B14" s="650" t="s">
        <v>810</v>
      </c>
      <c r="C14" s="645">
        <v>2963</v>
      </c>
      <c r="D14" s="651" t="s">
        <v>805</v>
      </c>
      <c r="E14" s="651" t="s">
        <v>805</v>
      </c>
      <c r="F14" s="646">
        <v>2935</v>
      </c>
      <c r="G14" s="652">
        <f t="shared" si="0"/>
        <v>2959</v>
      </c>
      <c r="H14" s="652">
        <f t="shared" si="0"/>
        <v>2969</v>
      </c>
      <c r="I14" s="653">
        <f t="shared" si="0"/>
        <v>3085</v>
      </c>
      <c r="J14" s="647" t="s">
        <v>805</v>
      </c>
      <c r="K14" s="647" t="s">
        <v>805</v>
      </c>
      <c r="L14" s="628"/>
      <c r="M14" s="654">
        <v>2959</v>
      </c>
      <c r="N14" s="645">
        <v>2969</v>
      </c>
      <c r="O14" s="648">
        <v>3085</v>
      </c>
    </row>
    <row r="15" spans="1:16" x14ac:dyDescent="0.2">
      <c r="A15" s="649" t="s">
        <v>811</v>
      </c>
      <c r="B15" s="650" t="s">
        <v>812</v>
      </c>
      <c r="C15" s="645">
        <v>8</v>
      </c>
      <c r="D15" s="651" t="s">
        <v>805</v>
      </c>
      <c r="E15" s="651" t="s">
        <v>805</v>
      </c>
      <c r="F15" s="646">
        <v>0</v>
      </c>
      <c r="G15" s="652">
        <f t="shared" si="0"/>
        <v>0</v>
      </c>
      <c r="H15" s="652">
        <f t="shared" si="0"/>
        <v>0</v>
      </c>
      <c r="I15" s="653">
        <f t="shared" si="0"/>
        <v>16</v>
      </c>
      <c r="J15" s="647" t="s">
        <v>805</v>
      </c>
      <c r="K15" s="647" t="s">
        <v>805</v>
      </c>
      <c r="L15" s="628"/>
      <c r="M15" s="654">
        <v>0</v>
      </c>
      <c r="N15" s="645">
        <v>0</v>
      </c>
      <c r="O15" s="648">
        <v>16</v>
      </c>
    </row>
    <row r="16" spans="1:16" x14ac:dyDescent="0.2">
      <c r="A16" s="649" t="s">
        <v>813</v>
      </c>
      <c r="B16" s="650" t="s">
        <v>805</v>
      </c>
      <c r="C16" s="645">
        <v>588</v>
      </c>
      <c r="D16" s="651" t="s">
        <v>805</v>
      </c>
      <c r="E16" s="651" t="s">
        <v>805</v>
      </c>
      <c r="F16" s="646">
        <v>2474</v>
      </c>
      <c r="G16" s="652">
        <f t="shared" si="0"/>
        <v>3509</v>
      </c>
      <c r="H16" s="652">
        <f t="shared" si="0"/>
        <v>4598</v>
      </c>
      <c r="I16" s="653">
        <f t="shared" si="0"/>
        <v>616</v>
      </c>
      <c r="J16" s="647" t="s">
        <v>805</v>
      </c>
      <c r="K16" s="647" t="s">
        <v>805</v>
      </c>
      <c r="L16" s="628"/>
      <c r="M16" s="654">
        <v>3509</v>
      </c>
      <c r="N16" s="645">
        <v>4598</v>
      </c>
      <c r="O16" s="648">
        <v>616</v>
      </c>
    </row>
    <row r="17" spans="1:15" ht="13.5" thickBot="1" x14ac:dyDescent="0.25">
      <c r="A17" s="655" t="s">
        <v>814</v>
      </c>
      <c r="B17" s="656" t="s">
        <v>815</v>
      </c>
      <c r="C17" s="657">
        <v>1264</v>
      </c>
      <c r="D17" s="658" t="s">
        <v>805</v>
      </c>
      <c r="E17" s="658" t="s">
        <v>805</v>
      </c>
      <c r="F17" s="646">
        <v>1906</v>
      </c>
      <c r="G17" s="659">
        <f t="shared" si="0"/>
        <v>2597</v>
      </c>
      <c r="H17" s="652">
        <f t="shared" si="0"/>
        <v>2278</v>
      </c>
      <c r="I17" s="653">
        <f t="shared" si="0"/>
        <v>1523</v>
      </c>
      <c r="J17" s="627" t="s">
        <v>805</v>
      </c>
      <c r="K17" s="627" t="s">
        <v>805</v>
      </c>
      <c r="L17" s="628"/>
      <c r="M17" s="660">
        <v>2597</v>
      </c>
      <c r="N17" s="657">
        <v>2278</v>
      </c>
      <c r="O17" s="661">
        <v>1523</v>
      </c>
    </row>
    <row r="18" spans="1:15" ht="13.5" thickBot="1" x14ac:dyDescent="0.25">
      <c r="A18" s="662" t="s">
        <v>816</v>
      </c>
      <c r="B18" s="663"/>
      <c r="C18" s="664">
        <f t="shared" ref="C18" si="1">C13-C14+C15+C16+C17</f>
        <v>2001</v>
      </c>
      <c r="D18" s="665" t="s">
        <v>805</v>
      </c>
      <c r="E18" s="665" t="s">
        <v>805</v>
      </c>
      <c r="F18" s="665">
        <f>F13-F14+F15+F16+F17</f>
        <v>4517</v>
      </c>
      <c r="G18" s="665">
        <f>G13-G14+G15+G16+G17</f>
        <v>6228</v>
      </c>
      <c r="H18" s="665">
        <f>H13-H14+H15+H16+H17</f>
        <v>6988</v>
      </c>
      <c r="I18" s="664">
        <f>I13-I14+I15+I16+I17</f>
        <v>2257</v>
      </c>
      <c r="J18" s="666" t="s">
        <v>805</v>
      </c>
      <c r="K18" s="666" t="s">
        <v>805</v>
      </c>
      <c r="L18" s="628"/>
      <c r="M18" s="664">
        <f>M13-M14+M15+M16+M17</f>
        <v>6228</v>
      </c>
      <c r="N18" s="664">
        <f t="shared" ref="N18:O18" si="2">N13-N14+N15+N16+N17</f>
        <v>6988</v>
      </c>
      <c r="O18" s="664">
        <f t="shared" si="2"/>
        <v>2257</v>
      </c>
    </row>
    <row r="19" spans="1:15" x14ac:dyDescent="0.2">
      <c r="A19" s="655" t="s">
        <v>817</v>
      </c>
      <c r="B19" s="667">
        <v>401</v>
      </c>
      <c r="C19" s="657">
        <v>151</v>
      </c>
      <c r="D19" s="646" t="s">
        <v>805</v>
      </c>
      <c r="E19" s="646" t="s">
        <v>805</v>
      </c>
      <c r="F19" s="668">
        <v>137</v>
      </c>
      <c r="G19" s="669">
        <f t="shared" si="0"/>
        <v>122</v>
      </c>
      <c r="H19" s="652">
        <f t="shared" si="0"/>
        <v>112</v>
      </c>
      <c r="I19" s="653">
        <f t="shared" si="0"/>
        <v>102</v>
      </c>
      <c r="J19" s="627" t="s">
        <v>805</v>
      </c>
      <c r="K19" s="627" t="s">
        <v>805</v>
      </c>
      <c r="L19" s="628"/>
      <c r="M19" s="670">
        <v>122</v>
      </c>
      <c r="N19" s="657">
        <v>112</v>
      </c>
      <c r="O19" s="661">
        <v>102</v>
      </c>
    </row>
    <row r="20" spans="1:15" x14ac:dyDescent="0.2">
      <c r="A20" s="649" t="s">
        <v>818</v>
      </c>
      <c r="B20" s="650" t="s">
        <v>819</v>
      </c>
      <c r="C20" s="645">
        <v>505</v>
      </c>
      <c r="D20" s="651" t="s">
        <v>805</v>
      </c>
      <c r="E20" s="651" t="s">
        <v>805</v>
      </c>
      <c r="F20" s="651">
        <v>525</v>
      </c>
      <c r="G20" s="652">
        <f t="shared" si="0"/>
        <v>725</v>
      </c>
      <c r="H20" s="652">
        <f t="shared" si="0"/>
        <v>749</v>
      </c>
      <c r="I20" s="653">
        <f t="shared" si="0"/>
        <v>718</v>
      </c>
      <c r="J20" s="647" t="s">
        <v>805</v>
      </c>
      <c r="K20" s="647" t="s">
        <v>805</v>
      </c>
      <c r="L20" s="628"/>
      <c r="M20" s="654">
        <v>725</v>
      </c>
      <c r="N20" s="645">
        <v>749</v>
      </c>
      <c r="O20" s="648">
        <v>718</v>
      </c>
    </row>
    <row r="21" spans="1:15" x14ac:dyDescent="0.2">
      <c r="A21" s="649" t="s">
        <v>820</v>
      </c>
      <c r="B21" s="650" t="s">
        <v>805</v>
      </c>
      <c r="C21" s="645"/>
      <c r="D21" s="651" t="s">
        <v>805</v>
      </c>
      <c r="E21" s="651" t="s">
        <v>805</v>
      </c>
      <c r="F21" s="651"/>
      <c r="G21" s="652">
        <f t="shared" si="0"/>
        <v>0</v>
      </c>
      <c r="H21" s="652">
        <f t="shared" si="0"/>
        <v>0</v>
      </c>
      <c r="I21" s="653">
        <f t="shared" si="0"/>
        <v>0</v>
      </c>
      <c r="J21" s="647" t="s">
        <v>805</v>
      </c>
      <c r="K21" s="647" t="s">
        <v>805</v>
      </c>
      <c r="L21" s="628"/>
      <c r="M21" s="654">
        <v>0</v>
      </c>
      <c r="N21" s="645">
        <v>0</v>
      </c>
      <c r="O21" s="648">
        <v>0</v>
      </c>
    </row>
    <row r="22" spans="1:15" x14ac:dyDescent="0.2">
      <c r="A22" s="649" t="s">
        <v>821</v>
      </c>
      <c r="B22" s="650" t="s">
        <v>805</v>
      </c>
      <c r="C22" s="645">
        <v>1158</v>
      </c>
      <c r="D22" s="651" t="s">
        <v>805</v>
      </c>
      <c r="E22" s="651" t="s">
        <v>805</v>
      </c>
      <c r="F22" s="651">
        <v>3531</v>
      </c>
      <c r="G22" s="652">
        <f t="shared" si="0"/>
        <v>5150</v>
      </c>
      <c r="H22" s="652">
        <f t="shared" si="0"/>
        <v>5940</v>
      </c>
      <c r="I22" s="653">
        <f t="shared" si="0"/>
        <v>1144</v>
      </c>
      <c r="J22" s="647" t="s">
        <v>805</v>
      </c>
      <c r="K22" s="647" t="s">
        <v>805</v>
      </c>
      <c r="L22" s="628"/>
      <c r="M22" s="654">
        <v>5150</v>
      </c>
      <c r="N22" s="645">
        <v>5940</v>
      </c>
      <c r="O22" s="648">
        <v>1144</v>
      </c>
    </row>
    <row r="23" spans="1:15" ht="13.5" thickBot="1" x14ac:dyDescent="0.25">
      <c r="A23" s="630" t="s">
        <v>822</v>
      </c>
      <c r="B23" s="671" t="s">
        <v>805</v>
      </c>
      <c r="C23" s="672"/>
      <c r="D23" s="658" t="s">
        <v>805</v>
      </c>
      <c r="E23" s="658" t="s">
        <v>805</v>
      </c>
      <c r="F23" s="658"/>
      <c r="G23" s="659">
        <f t="shared" si="0"/>
        <v>0</v>
      </c>
      <c r="H23" s="673">
        <f t="shared" si="0"/>
        <v>0</v>
      </c>
      <c r="I23" s="674">
        <f t="shared" si="0"/>
        <v>0</v>
      </c>
      <c r="J23" s="675" t="s">
        <v>805</v>
      </c>
      <c r="K23" s="675" t="s">
        <v>805</v>
      </c>
      <c r="L23" s="628"/>
      <c r="M23" s="676">
        <v>0</v>
      </c>
      <c r="N23" s="672">
        <v>0</v>
      </c>
      <c r="O23" s="677"/>
    </row>
    <row r="24" spans="1:15" x14ac:dyDescent="0.2">
      <c r="A24" s="643" t="s">
        <v>823</v>
      </c>
      <c r="B24" s="678" t="s">
        <v>805</v>
      </c>
      <c r="C24" s="620">
        <v>6777</v>
      </c>
      <c r="D24" s="623">
        <v>6890</v>
      </c>
      <c r="E24" s="679">
        <v>7041</v>
      </c>
      <c r="F24" s="623">
        <v>1554</v>
      </c>
      <c r="G24" s="623">
        <f>M24-F24</f>
        <v>1604</v>
      </c>
      <c r="H24" s="624">
        <f>N24-M24</f>
        <v>1658</v>
      </c>
      <c r="I24" s="624">
        <f>O24-N24</f>
        <v>2225</v>
      </c>
      <c r="J24" s="680">
        <f t="shared" ref="J24:J47" si="3">SUM(F24:I24)</f>
        <v>7041</v>
      </c>
      <c r="K24" s="681">
        <f t="shared" ref="K24:K47" si="4">(J24/E24)*100</f>
        <v>100</v>
      </c>
      <c r="L24" s="628"/>
      <c r="M24" s="620">
        <v>3158</v>
      </c>
      <c r="N24" s="682">
        <v>4816</v>
      </c>
      <c r="O24" s="621">
        <v>7041</v>
      </c>
    </row>
    <row r="25" spans="1:15" x14ac:dyDescent="0.2">
      <c r="A25" s="649" t="s">
        <v>824</v>
      </c>
      <c r="B25" s="650" t="s">
        <v>805</v>
      </c>
      <c r="C25" s="654"/>
      <c r="D25" s="652">
        <v>0</v>
      </c>
      <c r="E25" s="683">
        <v>0</v>
      </c>
      <c r="F25" s="652"/>
      <c r="G25" s="652">
        <f t="shared" ref="G25:G42" si="5">M25-F25</f>
        <v>0</v>
      </c>
      <c r="H25" s="684">
        <f t="shared" ref="H25:I42" si="6">N25-M25</f>
        <v>0</v>
      </c>
      <c r="I25" s="684">
        <f t="shared" si="6"/>
        <v>0</v>
      </c>
      <c r="J25" s="685">
        <f t="shared" si="3"/>
        <v>0</v>
      </c>
      <c r="K25" s="686" t="str">
        <f>IF(E25=0,"x",(J25/E25)*100)</f>
        <v>x</v>
      </c>
      <c r="L25" s="628"/>
      <c r="M25" s="654">
        <v>0</v>
      </c>
      <c r="N25" s="645">
        <v>0</v>
      </c>
      <c r="O25" s="687">
        <v>0</v>
      </c>
    </row>
    <row r="26" spans="1:15" ht="13.5" thickBot="1" x14ac:dyDescent="0.25">
      <c r="A26" s="630" t="s">
        <v>825</v>
      </c>
      <c r="B26" s="671">
        <v>672</v>
      </c>
      <c r="C26" s="660">
        <v>1284</v>
      </c>
      <c r="D26" s="673">
        <v>1490</v>
      </c>
      <c r="E26" s="688">
        <v>1490</v>
      </c>
      <c r="F26" s="689">
        <v>373</v>
      </c>
      <c r="G26" s="673">
        <f t="shared" si="5"/>
        <v>372</v>
      </c>
      <c r="H26" s="690">
        <f t="shared" si="6"/>
        <v>373</v>
      </c>
      <c r="I26" s="690">
        <f t="shared" si="6"/>
        <v>372</v>
      </c>
      <c r="J26" s="691">
        <f t="shared" si="3"/>
        <v>1490</v>
      </c>
      <c r="K26" s="692">
        <f t="shared" si="4"/>
        <v>100</v>
      </c>
      <c r="L26" s="628"/>
      <c r="M26" s="660">
        <v>745</v>
      </c>
      <c r="N26" s="693">
        <v>1118</v>
      </c>
      <c r="O26" s="694">
        <v>1490</v>
      </c>
    </row>
    <row r="27" spans="1:15" x14ac:dyDescent="0.2">
      <c r="A27" s="643" t="s">
        <v>826</v>
      </c>
      <c r="B27" s="678">
        <v>501</v>
      </c>
      <c r="C27" s="670">
        <v>231</v>
      </c>
      <c r="D27" s="669">
        <v>290</v>
      </c>
      <c r="E27" s="695">
        <v>230</v>
      </c>
      <c r="F27" s="669">
        <v>85</v>
      </c>
      <c r="G27" s="623">
        <f t="shared" si="5"/>
        <v>66</v>
      </c>
      <c r="H27" s="684">
        <f t="shared" si="6"/>
        <v>8</v>
      </c>
      <c r="I27" s="684">
        <f t="shared" si="6"/>
        <v>65</v>
      </c>
      <c r="J27" s="680">
        <f t="shared" si="3"/>
        <v>224</v>
      </c>
      <c r="K27" s="681">
        <f t="shared" si="4"/>
        <v>97.391304347826093</v>
      </c>
      <c r="L27" s="628"/>
      <c r="M27" s="670">
        <v>151</v>
      </c>
      <c r="N27" s="696">
        <v>159</v>
      </c>
      <c r="O27" s="697">
        <v>224</v>
      </c>
    </row>
    <row r="28" spans="1:15" x14ac:dyDescent="0.2">
      <c r="A28" s="649" t="s">
        <v>827</v>
      </c>
      <c r="B28" s="650">
        <v>502</v>
      </c>
      <c r="C28" s="654">
        <v>596</v>
      </c>
      <c r="D28" s="652">
        <v>850</v>
      </c>
      <c r="E28" s="683">
        <v>765</v>
      </c>
      <c r="F28" s="652">
        <v>128</v>
      </c>
      <c r="G28" s="652">
        <f t="shared" si="5"/>
        <v>143</v>
      </c>
      <c r="H28" s="684">
        <f t="shared" si="6"/>
        <v>252</v>
      </c>
      <c r="I28" s="684">
        <f t="shared" si="6"/>
        <v>66</v>
      </c>
      <c r="J28" s="685">
        <f t="shared" si="3"/>
        <v>589</v>
      </c>
      <c r="K28" s="686">
        <f t="shared" si="4"/>
        <v>76.993464052287592</v>
      </c>
      <c r="L28" s="628"/>
      <c r="M28" s="654">
        <v>271</v>
      </c>
      <c r="N28" s="645">
        <v>523</v>
      </c>
      <c r="O28" s="687">
        <v>589</v>
      </c>
    </row>
    <row r="29" spans="1:15" x14ac:dyDescent="0.2">
      <c r="A29" s="649" t="s">
        <v>828</v>
      </c>
      <c r="B29" s="650">
        <v>504</v>
      </c>
      <c r="C29" s="654"/>
      <c r="D29" s="652">
        <v>0</v>
      </c>
      <c r="E29" s="683">
        <v>0</v>
      </c>
      <c r="F29" s="652"/>
      <c r="G29" s="652">
        <f t="shared" si="5"/>
        <v>0</v>
      </c>
      <c r="H29" s="684">
        <f t="shared" si="6"/>
        <v>0</v>
      </c>
      <c r="I29" s="684">
        <f t="shared" si="6"/>
        <v>0</v>
      </c>
      <c r="J29" s="685">
        <f t="shared" si="3"/>
        <v>0</v>
      </c>
      <c r="K29" s="686" t="str">
        <f>IF(E29=0,"x",(J29/E29)*100)</f>
        <v>x</v>
      </c>
      <c r="L29" s="628"/>
      <c r="M29" s="654">
        <v>0</v>
      </c>
      <c r="N29" s="645">
        <v>0</v>
      </c>
      <c r="O29" s="687">
        <v>0</v>
      </c>
    </row>
    <row r="30" spans="1:15" x14ac:dyDescent="0.2">
      <c r="A30" s="649" t="s">
        <v>829</v>
      </c>
      <c r="B30" s="650">
        <v>511</v>
      </c>
      <c r="C30" s="654">
        <v>106</v>
      </c>
      <c r="D30" s="652">
        <v>200</v>
      </c>
      <c r="E30" s="683">
        <v>170</v>
      </c>
      <c r="F30" s="652">
        <v>1</v>
      </c>
      <c r="G30" s="652">
        <f t="shared" si="5"/>
        <v>11</v>
      </c>
      <c r="H30" s="684">
        <f t="shared" si="6"/>
        <v>121</v>
      </c>
      <c r="I30" s="684">
        <f t="shared" si="6"/>
        <v>29</v>
      </c>
      <c r="J30" s="685">
        <f t="shared" si="3"/>
        <v>162</v>
      </c>
      <c r="K30" s="686">
        <f t="shared" si="4"/>
        <v>95.294117647058812</v>
      </c>
      <c r="L30" s="628"/>
      <c r="M30" s="654">
        <v>12</v>
      </c>
      <c r="N30" s="645">
        <v>133</v>
      </c>
      <c r="O30" s="687">
        <v>162</v>
      </c>
    </row>
    <row r="31" spans="1:15" x14ac:dyDescent="0.2">
      <c r="A31" s="649" t="s">
        <v>830</v>
      </c>
      <c r="B31" s="650">
        <v>518</v>
      </c>
      <c r="C31" s="654">
        <v>311</v>
      </c>
      <c r="D31" s="652">
        <v>320</v>
      </c>
      <c r="E31" s="683">
        <v>370</v>
      </c>
      <c r="F31" s="652">
        <v>81</v>
      </c>
      <c r="G31" s="652">
        <f t="shared" si="5"/>
        <v>154</v>
      </c>
      <c r="H31" s="684">
        <f t="shared" si="6"/>
        <v>52</v>
      </c>
      <c r="I31" s="684">
        <f t="shared" si="6"/>
        <v>85</v>
      </c>
      <c r="J31" s="685">
        <f t="shared" si="3"/>
        <v>372</v>
      </c>
      <c r="K31" s="686">
        <f t="shared" si="4"/>
        <v>100.54054054054053</v>
      </c>
      <c r="L31" s="628"/>
      <c r="M31" s="654">
        <v>235</v>
      </c>
      <c r="N31" s="645">
        <v>287</v>
      </c>
      <c r="O31" s="687">
        <v>372</v>
      </c>
    </row>
    <row r="32" spans="1:15" x14ac:dyDescent="0.2">
      <c r="A32" s="649" t="s">
        <v>831</v>
      </c>
      <c r="B32" s="650">
        <v>521</v>
      </c>
      <c r="C32" s="654">
        <v>4099</v>
      </c>
      <c r="D32" s="652">
        <v>3990</v>
      </c>
      <c r="E32" s="683">
        <v>4141</v>
      </c>
      <c r="F32" s="652">
        <v>888</v>
      </c>
      <c r="G32" s="652">
        <f t="shared" si="5"/>
        <v>930</v>
      </c>
      <c r="H32" s="684">
        <f t="shared" si="6"/>
        <v>952</v>
      </c>
      <c r="I32" s="684">
        <f t="shared" si="6"/>
        <v>1371</v>
      </c>
      <c r="J32" s="685">
        <f t="shared" si="3"/>
        <v>4141</v>
      </c>
      <c r="K32" s="686">
        <f t="shared" si="4"/>
        <v>100</v>
      </c>
      <c r="L32" s="628"/>
      <c r="M32" s="654">
        <v>1818</v>
      </c>
      <c r="N32" s="645">
        <v>2770</v>
      </c>
      <c r="O32" s="687">
        <v>4141</v>
      </c>
    </row>
    <row r="33" spans="1:15" x14ac:dyDescent="0.2">
      <c r="A33" s="649" t="s">
        <v>832</v>
      </c>
      <c r="B33" s="650" t="s">
        <v>833</v>
      </c>
      <c r="C33" s="654">
        <v>1515</v>
      </c>
      <c r="D33" s="652">
        <v>1410</v>
      </c>
      <c r="E33" s="683">
        <v>1551</v>
      </c>
      <c r="F33" s="652">
        <v>342</v>
      </c>
      <c r="G33" s="652">
        <f t="shared" si="5"/>
        <v>344</v>
      </c>
      <c r="H33" s="684">
        <f t="shared" si="6"/>
        <v>352</v>
      </c>
      <c r="I33" s="684">
        <f t="shared" si="6"/>
        <v>513</v>
      </c>
      <c r="J33" s="685">
        <f t="shared" si="3"/>
        <v>1551</v>
      </c>
      <c r="K33" s="686">
        <f t="shared" si="4"/>
        <v>100</v>
      </c>
      <c r="L33" s="628"/>
      <c r="M33" s="654">
        <v>686</v>
      </c>
      <c r="N33" s="645">
        <v>1038</v>
      </c>
      <c r="O33" s="687">
        <v>1551</v>
      </c>
    </row>
    <row r="34" spans="1:15" x14ac:dyDescent="0.2">
      <c r="A34" s="649" t="s">
        <v>834</v>
      </c>
      <c r="B34" s="650">
        <v>557</v>
      </c>
      <c r="C34" s="654"/>
      <c r="D34" s="652">
        <v>0</v>
      </c>
      <c r="E34" s="683">
        <v>0</v>
      </c>
      <c r="F34" s="652"/>
      <c r="G34" s="652">
        <f t="shared" si="5"/>
        <v>0</v>
      </c>
      <c r="H34" s="684">
        <f t="shared" si="6"/>
        <v>0</v>
      </c>
      <c r="I34" s="684">
        <f t="shared" si="6"/>
        <v>0</v>
      </c>
      <c r="J34" s="685">
        <f t="shared" si="3"/>
        <v>0</v>
      </c>
      <c r="K34" s="686" t="str">
        <f>IF(E34=0,"x",(J34/E34)*100)</f>
        <v>x</v>
      </c>
      <c r="L34" s="628"/>
      <c r="M34" s="654">
        <v>0</v>
      </c>
      <c r="N34" s="645">
        <v>0</v>
      </c>
      <c r="O34" s="687">
        <v>0</v>
      </c>
    </row>
    <row r="35" spans="1:15" x14ac:dyDescent="0.2">
      <c r="A35" s="649" t="s">
        <v>835</v>
      </c>
      <c r="B35" s="650">
        <v>551</v>
      </c>
      <c r="C35" s="654">
        <v>56</v>
      </c>
      <c r="D35" s="652">
        <v>49</v>
      </c>
      <c r="E35" s="683">
        <v>49</v>
      </c>
      <c r="F35" s="652">
        <v>15</v>
      </c>
      <c r="G35" s="652">
        <f t="shared" si="5"/>
        <v>14</v>
      </c>
      <c r="H35" s="684">
        <f t="shared" si="6"/>
        <v>10</v>
      </c>
      <c r="I35" s="684">
        <f t="shared" si="6"/>
        <v>10</v>
      </c>
      <c r="J35" s="685">
        <f t="shared" si="3"/>
        <v>49</v>
      </c>
      <c r="K35" s="686">
        <f t="shared" si="4"/>
        <v>100</v>
      </c>
      <c r="L35" s="628"/>
      <c r="M35" s="654">
        <v>29</v>
      </c>
      <c r="N35" s="645">
        <v>39</v>
      </c>
      <c r="O35" s="687">
        <v>49</v>
      </c>
    </row>
    <row r="36" spans="1:15" ht="13.5" thickBot="1" x14ac:dyDescent="0.25">
      <c r="A36" s="698" t="s">
        <v>836</v>
      </c>
      <c r="B36" s="699" t="s">
        <v>837</v>
      </c>
      <c r="C36" s="676">
        <v>93</v>
      </c>
      <c r="D36" s="659">
        <v>267</v>
      </c>
      <c r="E36" s="700">
        <v>100</v>
      </c>
      <c r="F36" s="701">
        <v>0</v>
      </c>
      <c r="G36" s="652">
        <f t="shared" si="5"/>
        <v>10</v>
      </c>
      <c r="H36" s="684">
        <f t="shared" si="6"/>
        <v>1</v>
      </c>
      <c r="I36" s="684">
        <f t="shared" si="6"/>
        <v>82</v>
      </c>
      <c r="J36" s="691">
        <f t="shared" si="3"/>
        <v>93</v>
      </c>
      <c r="K36" s="692">
        <f t="shared" si="4"/>
        <v>93</v>
      </c>
      <c r="L36" s="628"/>
      <c r="M36" s="676">
        <v>10</v>
      </c>
      <c r="N36" s="672">
        <v>11</v>
      </c>
      <c r="O36" s="702">
        <v>93</v>
      </c>
    </row>
    <row r="37" spans="1:15" ht="15" thickBot="1" x14ac:dyDescent="0.25">
      <c r="A37" s="703" t="s">
        <v>838</v>
      </c>
      <c r="B37" s="704"/>
      <c r="C37" s="664">
        <f t="shared" ref="C37" si="7">SUM(C27:C36)</f>
        <v>7007</v>
      </c>
      <c r="D37" s="665">
        <f t="shared" ref="D37:I37" si="8">SUM(D27:D36)</f>
        <v>7376</v>
      </c>
      <c r="E37" s="665">
        <f t="shared" si="8"/>
        <v>7376</v>
      </c>
      <c r="F37" s="665">
        <f t="shared" si="8"/>
        <v>1540</v>
      </c>
      <c r="G37" s="665">
        <f t="shared" si="8"/>
        <v>1672</v>
      </c>
      <c r="H37" s="664">
        <f t="shared" si="8"/>
        <v>1748</v>
      </c>
      <c r="I37" s="664">
        <f t="shared" si="8"/>
        <v>2221</v>
      </c>
      <c r="J37" s="664">
        <f t="shared" si="3"/>
        <v>7181</v>
      </c>
      <c r="K37" s="705">
        <f t="shared" si="4"/>
        <v>97.356290672451195</v>
      </c>
      <c r="L37" s="628"/>
      <c r="M37" s="664">
        <f>SUM(M27:M36)</f>
        <v>3212</v>
      </c>
      <c r="N37" s="664">
        <f t="shared" ref="N37:O37" si="9">SUM(N27:N36)</f>
        <v>4960</v>
      </c>
      <c r="O37" s="664">
        <f t="shared" si="9"/>
        <v>7181</v>
      </c>
    </row>
    <row r="38" spans="1:15" x14ac:dyDescent="0.2">
      <c r="A38" s="706" t="s">
        <v>839</v>
      </c>
      <c r="B38" s="678">
        <v>601</v>
      </c>
      <c r="C38" s="670"/>
      <c r="D38" s="669">
        <v>0</v>
      </c>
      <c r="E38" s="695">
        <v>0</v>
      </c>
      <c r="F38" s="623"/>
      <c r="G38" s="652">
        <f t="shared" si="5"/>
        <v>0</v>
      </c>
      <c r="H38" s="684">
        <f t="shared" si="6"/>
        <v>0</v>
      </c>
      <c r="I38" s="684">
        <f t="shared" si="6"/>
        <v>0</v>
      </c>
      <c r="J38" s="680">
        <f t="shared" si="3"/>
        <v>0</v>
      </c>
      <c r="K38" s="681" t="str">
        <f>IF(E38=0,"x",(J38/E38)*100)</f>
        <v>x</v>
      </c>
      <c r="L38" s="628"/>
      <c r="M38" s="670">
        <v>0</v>
      </c>
      <c r="N38" s="696">
        <v>0</v>
      </c>
      <c r="O38" s="697">
        <v>0</v>
      </c>
    </row>
    <row r="39" spans="1:15" x14ac:dyDescent="0.2">
      <c r="A39" s="707" t="s">
        <v>840</v>
      </c>
      <c r="B39" s="650">
        <v>602</v>
      </c>
      <c r="C39" s="654">
        <v>294</v>
      </c>
      <c r="D39" s="652">
        <v>320</v>
      </c>
      <c r="E39" s="683">
        <v>320</v>
      </c>
      <c r="F39" s="652">
        <v>80</v>
      </c>
      <c r="G39" s="652">
        <f t="shared" si="5"/>
        <v>83</v>
      </c>
      <c r="H39" s="684">
        <f t="shared" si="6"/>
        <v>41</v>
      </c>
      <c r="I39" s="684">
        <f t="shared" si="6"/>
        <v>72</v>
      </c>
      <c r="J39" s="685">
        <f t="shared" si="3"/>
        <v>276</v>
      </c>
      <c r="K39" s="686">
        <f t="shared" si="4"/>
        <v>86.25</v>
      </c>
      <c r="L39" s="628"/>
      <c r="M39" s="654">
        <v>163</v>
      </c>
      <c r="N39" s="645">
        <v>204</v>
      </c>
      <c r="O39" s="687">
        <v>276</v>
      </c>
    </row>
    <row r="40" spans="1:15" x14ac:dyDescent="0.2">
      <c r="A40" s="707" t="s">
        <v>841</v>
      </c>
      <c r="B40" s="650">
        <v>604</v>
      </c>
      <c r="C40" s="654"/>
      <c r="D40" s="652">
        <v>0</v>
      </c>
      <c r="E40" s="683">
        <v>0</v>
      </c>
      <c r="F40" s="652"/>
      <c r="G40" s="652">
        <f t="shared" si="5"/>
        <v>0</v>
      </c>
      <c r="H40" s="684">
        <f t="shared" si="6"/>
        <v>0</v>
      </c>
      <c r="I40" s="684">
        <f t="shared" si="6"/>
        <v>0</v>
      </c>
      <c r="J40" s="685">
        <f t="shared" si="3"/>
        <v>0</v>
      </c>
      <c r="K40" s="686" t="str">
        <f>IF(E40=0,"x",(J40/E40)*100)</f>
        <v>x</v>
      </c>
      <c r="L40" s="628"/>
      <c r="M40" s="654">
        <v>0</v>
      </c>
      <c r="N40" s="645">
        <v>0</v>
      </c>
      <c r="O40" s="687">
        <v>0</v>
      </c>
    </row>
    <row r="41" spans="1:15" x14ac:dyDescent="0.2">
      <c r="A41" s="707" t="s">
        <v>842</v>
      </c>
      <c r="B41" s="650" t="s">
        <v>843</v>
      </c>
      <c r="C41" s="654">
        <v>6777</v>
      </c>
      <c r="D41" s="652">
        <v>6890</v>
      </c>
      <c r="E41" s="683">
        <v>6890</v>
      </c>
      <c r="F41" s="652">
        <v>1554</v>
      </c>
      <c r="G41" s="652">
        <f t="shared" si="5"/>
        <v>1604</v>
      </c>
      <c r="H41" s="684">
        <f t="shared" si="6"/>
        <v>1658</v>
      </c>
      <c r="I41" s="684">
        <f t="shared" si="6"/>
        <v>2225</v>
      </c>
      <c r="J41" s="685">
        <f t="shared" si="3"/>
        <v>7041</v>
      </c>
      <c r="K41" s="686">
        <f t="shared" si="4"/>
        <v>102.19158200290275</v>
      </c>
      <c r="L41" s="628"/>
      <c r="M41" s="654">
        <v>3158</v>
      </c>
      <c r="N41" s="645">
        <v>4816</v>
      </c>
      <c r="O41" s="687">
        <v>7041</v>
      </c>
    </row>
    <row r="42" spans="1:15" ht="13.5" thickBot="1" x14ac:dyDescent="0.25">
      <c r="A42" s="580" t="s">
        <v>844</v>
      </c>
      <c r="B42" s="699" t="s">
        <v>845</v>
      </c>
      <c r="C42" s="676">
        <v>133</v>
      </c>
      <c r="D42" s="659">
        <v>166</v>
      </c>
      <c r="E42" s="700">
        <v>166</v>
      </c>
      <c r="F42" s="701">
        <v>33</v>
      </c>
      <c r="G42" s="673">
        <f t="shared" si="5"/>
        <v>89</v>
      </c>
      <c r="H42" s="690">
        <f t="shared" si="6"/>
        <v>5</v>
      </c>
      <c r="I42" s="684">
        <f t="shared" si="6"/>
        <v>30</v>
      </c>
      <c r="J42" s="691">
        <f t="shared" si="3"/>
        <v>157</v>
      </c>
      <c r="K42" s="708">
        <f t="shared" si="4"/>
        <v>94.578313253012041</v>
      </c>
      <c r="L42" s="628"/>
      <c r="M42" s="676">
        <v>122</v>
      </c>
      <c r="N42" s="672">
        <v>127</v>
      </c>
      <c r="O42" s="702">
        <v>157</v>
      </c>
    </row>
    <row r="43" spans="1:15" ht="15" thickBot="1" x14ac:dyDescent="0.25">
      <c r="A43" s="703" t="s">
        <v>846</v>
      </c>
      <c r="B43" s="704" t="s">
        <v>805</v>
      </c>
      <c r="C43" s="709">
        <f>SUM(C38:C42)</f>
        <v>7204</v>
      </c>
      <c r="D43" s="665">
        <f t="shared" ref="D43:I43" si="10">SUM(D38:D42)</f>
        <v>7376</v>
      </c>
      <c r="E43" s="665">
        <f t="shared" si="10"/>
        <v>7376</v>
      </c>
      <c r="F43" s="710">
        <f t="shared" si="10"/>
        <v>1667</v>
      </c>
      <c r="G43" s="711">
        <f t="shared" si="10"/>
        <v>1776</v>
      </c>
      <c r="H43" s="664">
        <f t="shared" si="10"/>
        <v>1704</v>
      </c>
      <c r="I43" s="712">
        <f t="shared" si="10"/>
        <v>2327</v>
      </c>
      <c r="J43" s="664">
        <f t="shared" si="3"/>
        <v>7474</v>
      </c>
      <c r="K43" s="705">
        <f t="shared" si="4"/>
        <v>101.32863340563991</v>
      </c>
      <c r="L43" s="628"/>
      <c r="M43" s="664">
        <f>SUM(M38:M42)</f>
        <v>3443</v>
      </c>
      <c r="N43" s="666">
        <f>SUM(N38:N42)</f>
        <v>5147</v>
      </c>
      <c r="O43" s="664">
        <f>SUM(O38:O42)</f>
        <v>7474</v>
      </c>
    </row>
    <row r="44" spans="1:15" ht="5.25" customHeight="1" thickBot="1" x14ac:dyDescent="0.25">
      <c r="A44" s="580"/>
      <c r="B44" s="713"/>
      <c r="C44" s="714"/>
      <c r="D44" s="715"/>
      <c r="E44" s="715"/>
      <c r="F44" s="716"/>
      <c r="G44" s="717"/>
      <c r="H44" s="718"/>
      <c r="I44" s="717"/>
      <c r="J44" s="719"/>
      <c r="K44" s="720"/>
      <c r="L44" s="628"/>
      <c r="M44" s="716"/>
      <c r="N44" s="714"/>
      <c r="O44" s="714"/>
    </row>
    <row r="45" spans="1:15" ht="15" thickBot="1" x14ac:dyDescent="0.25">
      <c r="A45" s="721" t="s">
        <v>847</v>
      </c>
      <c r="B45" s="704" t="s">
        <v>805</v>
      </c>
      <c r="C45" s="709">
        <f>C43-C41</f>
        <v>427</v>
      </c>
      <c r="D45" s="665">
        <f t="shared" ref="D45:I45" si="11">D43-D41</f>
        <v>486</v>
      </c>
      <c r="E45" s="665">
        <f t="shared" si="11"/>
        <v>486</v>
      </c>
      <c r="F45" s="709">
        <f t="shared" si="11"/>
        <v>113</v>
      </c>
      <c r="G45" s="722">
        <f t="shared" si="11"/>
        <v>172</v>
      </c>
      <c r="H45" s="664">
        <f t="shared" si="11"/>
        <v>46</v>
      </c>
      <c r="I45" s="666">
        <f t="shared" si="11"/>
        <v>102</v>
      </c>
      <c r="J45" s="723">
        <f t="shared" si="3"/>
        <v>433</v>
      </c>
      <c r="K45" s="681">
        <f t="shared" si="4"/>
        <v>89.094650205761312</v>
      </c>
      <c r="L45" s="628"/>
      <c r="M45" s="664">
        <f>M43-M41</f>
        <v>285</v>
      </c>
      <c r="N45" s="666">
        <f>N43-N41</f>
        <v>331</v>
      </c>
      <c r="O45" s="664">
        <f>O43-O41</f>
        <v>433</v>
      </c>
    </row>
    <row r="46" spans="1:15" ht="15" thickBot="1" x14ac:dyDescent="0.25">
      <c r="A46" s="703" t="s">
        <v>848</v>
      </c>
      <c r="B46" s="704" t="s">
        <v>805</v>
      </c>
      <c r="C46" s="709">
        <f>C43-C37</f>
        <v>197</v>
      </c>
      <c r="D46" s="665">
        <f t="shared" ref="D46:I46" si="12">D43-D37</f>
        <v>0</v>
      </c>
      <c r="E46" s="665">
        <f t="shared" si="12"/>
        <v>0</v>
      </c>
      <c r="F46" s="709">
        <f t="shared" si="12"/>
        <v>127</v>
      </c>
      <c r="G46" s="722">
        <f t="shared" si="12"/>
        <v>104</v>
      </c>
      <c r="H46" s="724">
        <f t="shared" si="12"/>
        <v>-44</v>
      </c>
      <c r="I46" s="666">
        <f t="shared" si="12"/>
        <v>106</v>
      </c>
      <c r="J46" s="723">
        <f t="shared" si="3"/>
        <v>293</v>
      </c>
      <c r="K46" s="681" t="str">
        <f>IF(E46=0,"x",(J46/E46)*100)</f>
        <v>x</v>
      </c>
      <c r="L46" s="628"/>
      <c r="M46" s="664">
        <f>M43-M37</f>
        <v>231</v>
      </c>
      <c r="N46" s="666">
        <f>N43-N37</f>
        <v>187</v>
      </c>
      <c r="O46" s="664">
        <f>O43-O37</f>
        <v>293</v>
      </c>
    </row>
    <row r="47" spans="1:15" ht="15" thickBot="1" x14ac:dyDescent="0.25">
      <c r="A47" s="725" t="s">
        <v>849</v>
      </c>
      <c r="B47" s="726" t="s">
        <v>805</v>
      </c>
      <c r="C47" s="709">
        <f>C46-C41</f>
        <v>-6580</v>
      </c>
      <c r="D47" s="665">
        <f t="shared" ref="D47:I47" si="13">D46-D41</f>
        <v>-6890</v>
      </c>
      <c r="E47" s="665">
        <f t="shared" si="13"/>
        <v>-6890</v>
      </c>
      <c r="F47" s="709">
        <f t="shared" si="13"/>
        <v>-1427</v>
      </c>
      <c r="G47" s="727">
        <f t="shared" si="13"/>
        <v>-1500</v>
      </c>
      <c r="H47" s="709">
        <f t="shared" si="13"/>
        <v>-1702</v>
      </c>
      <c r="I47" s="728">
        <f t="shared" si="13"/>
        <v>-2119</v>
      </c>
      <c r="J47" s="710">
        <f t="shared" si="3"/>
        <v>-6748</v>
      </c>
      <c r="K47" s="729">
        <f t="shared" si="4"/>
        <v>97.939042089985477</v>
      </c>
      <c r="L47" s="628"/>
      <c r="M47" s="664">
        <f>M46-M41</f>
        <v>-2927</v>
      </c>
      <c r="N47" s="666">
        <f>N46-N41</f>
        <v>-4629</v>
      </c>
      <c r="O47" s="664">
        <f>O46-O41</f>
        <v>-6748</v>
      </c>
    </row>
    <row r="50" spans="1:10" ht="14.25" x14ac:dyDescent="0.2">
      <c r="A50" s="730" t="s">
        <v>850</v>
      </c>
    </row>
    <row r="51" spans="1:10" ht="14.25" x14ac:dyDescent="0.2">
      <c r="A51" s="731" t="s">
        <v>851</v>
      </c>
    </row>
    <row r="52" spans="1:10" ht="14.25" x14ac:dyDescent="0.2">
      <c r="A52" s="732" t="s">
        <v>852</v>
      </c>
    </row>
    <row r="53" spans="1:10" s="734" customFormat="1" ht="14.25" x14ac:dyDescent="0.2">
      <c r="A53" s="732" t="s">
        <v>853</v>
      </c>
      <c r="B53" s="733"/>
      <c r="E53" s="735"/>
      <c r="F53" s="735"/>
      <c r="G53" s="735"/>
      <c r="H53" s="735"/>
      <c r="I53" s="735"/>
      <c r="J53" s="735"/>
    </row>
    <row r="56" spans="1:10" x14ac:dyDescent="0.2">
      <c r="A56" s="599" t="s">
        <v>864</v>
      </c>
    </row>
    <row r="58" spans="1:10" x14ac:dyDescent="0.2">
      <c r="A58" s="599" t="s">
        <v>865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I56" sqref="I56"/>
    </sheetView>
  </sheetViews>
  <sheetFormatPr defaultColWidth="8.7109375" defaultRowHeight="12.75" x14ac:dyDescent="0.2"/>
  <cols>
    <col min="1" max="1" width="37.7109375" style="738" customWidth="1"/>
    <col min="2" max="2" width="7.28515625" style="739" customWidth="1"/>
    <col min="3" max="4" width="11.5703125" style="737" customWidth="1"/>
    <col min="5" max="5" width="11.5703125" style="740" customWidth="1"/>
    <col min="6" max="6" width="11.42578125" style="740" customWidth="1"/>
    <col min="7" max="7" width="9.85546875" style="740" customWidth="1"/>
    <col min="8" max="8" width="9.140625" style="740" customWidth="1"/>
    <col min="9" max="9" width="9.28515625" style="740" customWidth="1"/>
    <col min="10" max="10" width="9.140625" style="740" customWidth="1"/>
    <col min="11" max="11" width="12" style="737" customWidth="1"/>
    <col min="12" max="12" width="8.7109375" style="737"/>
    <col min="13" max="13" width="11.85546875" style="737" customWidth="1"/>
    <col min="14" max="14" width="12.5703125" style="737" customWidth="1"/>
    <col min="15" max="15" width="11.85546875" style="737" customWidth="1"/>
    <col min="16" max="16" width="12" style="737" customWidth="1"/>
    <col min="17" max="16384" width="8.7109375" style="737"/>
  </cols>
  <sheetData>
    <row r="1" spans="1:16" ht="24" customHeight="1" x14ac:dyDescent="0.35">
      <c r="A1" s="1608"/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  <c r="N1" s="1609"/>
      <c r="O1" s="1609"/>
      <c r="P1" s="736"/>
    </row>
    <row r="2" spans="1:16" x14ac:dyDescent="0.2">
      <c r="O2" s="741"/>
    </row>
    <row r="3" spans="1:16" ht="18.75" x14ac:dyDescent="0.3">
      <c r="A3" s="742" t="s">
        <v>781</v>
      </c>
      <c r="F3" s="510"/>
      <c r="G3" s="510"/>
    </row>
    <row r="4" spans="1:16" ht="21.75" customHeight="1" x14ac:dyDescent="0.25">
      <c r="A4" s="743"/>
      <c r="F4" s="510"/>
      <c r="G4" s="510"/>
    </row>
    <row r="5" spans="1:16" x14ac:dyDescent="0.2">
      <c r="A5" s="744"/>
      <c r="F5" s="510"/>
      <c r="G5" s="510"/>
    </row>
    <row r="6" spans="1:16" ht="6" customHeight="1" x14ac:dyDescent="0.2">
      <c r="F6" s="510"/>
      <c r="G6" s="510"/>
    </row>
    <row r="7" spans="1:16" ht="24.75" customHeight="1" x14ac:dyDescent="0.25">
      <c r="A7" s="745" t="s">
        <v>782</v>
      </c>
      <c r="B7" s="746"/>
      <c r="C7" s="1610" t="s">
        <v>866</v>
      </c>
      <c r="D7" s="1610"/>
      <c r="E7" s="1610"/>
      <c r="F7" s="1610"/>
      <c r="G7" s="1611"/>
      <c r="H7" s="1611"/>
      <c r="I7" s="1611"/>
      <c r="J7" s="1611"/>
      <c r="K7" s="1611"/>
      <c r="L7" s="1611"/>
      <c r="M7" s="1611"/>
      <c r="N7" s="1611"/>
      <c r="O7" s="1611"/>
    </row>
    <row r="8" spans="1:16" ht="23.25" customHeight="1" thickBot="1" x14ac:dyDescent="0.25">
      <c r="A8" s="744" t="s">
        <v>784</v>
      </c>
      <c r="F8" s="510"/>
      <c r="G8" s="510"/>
    </row>
    <row r="9" spans="1:16" ht="13.5" thickBot="1" x14ac:dyDescent="0.25">
      <c r="A9" s="747"/>
      <c r="B9" s="748"/>
      <c r="C9" s="749" t="s">
        <v>0</v>
      </c>
      <c r="D9" s="750" t="s">
        <v>787</v>
      </c>
      <c r="E9" s="751" t="s">
        <v>788</v>
      </c>
      <c r="F9" s="1612" t="s">
        <v>789</v>
      </c>
      <c r="G9" s="1613"/>
      <c r="H9" s="1613"/>
      <c r="I9" s="1614"/>
      <c r="J9" s="752" t="s">
        <v>790</v>
      </c>
      <c r="K9" s="753" t="s">
        <v>791</v>
      </c>
      <c r="M9" s="748" t="s">
        <v>792</v>
      </c>
      <c r="N9" s="748" t="s">
        <v>793</v>
      </c>
      <c r="O9" s="748" t="s">
        <v>792</v>
      </c>
    </row>
    <row r="10" spans="1:16" ht="13.5" thickBot="1" x14ac:dyDescent="0.25">
      <c r="A10" s="754" t="s">
        <v>785</v>
      </c>
      <c r="B10" s="755" t="s">
        <v>867</v>
      </c>
      <c r="C10" s="756" t="s">
        <v>794</v>
      </c>
      <c r="D10" s="757">
        <v>2023</v>
      </c>
      <c r="E10" s="758">
        <v>2023</v>
      </c>
      <c r="F10" s="759" t="s">
        <v>795</v>
      </c>
      <c r="G10" s="760" t="s">
        <v>796</v>
      </c>
      <c r="H10" s="760" t="s">
        <v>797</v>
      </c>
      <c r="I10" s="761" t="s">
        <v>798</v>
      </c>
      <c r="J10" s="762" t="s">
        <v>799</v>
      </c>
      <c r="K10" s="763" t="s">
        <v>800</v>
      </c>
      <c r="M10" s="764" t="s">
        <v>801</v>
      </c>
      <c r="N10" s="755" t="s">
        <v>802</v>
      </c>
      <c r="O10" s="755" t="s">
        <v>803</v>
      </c>
    </row>
    <row r="11" spans="1:16" x14ac:dyDescent="0.2">
      <c r="A11" s="765" t="s">
        <v>804</v>
      </c>
      <c r="B11" s="766"/>
      <c r="C11" s="767">
        <v>52</v>
      </c>
      <c r="D11" s="768">
        <v>48</v>
      </c>
      <c r="E11" s="769">
        <v>48</v>
      </c>
      <c r="F11" s="770">
        <v>48</v>
      </c>
      <c r="G11" s="771">
        <f t="shared" ref="G11:I23" si="0">M11</f>
        <v>48</v>
      </c>
      <c r="H11" s="772">
        <f t="shared" si="0"/>
        <v>50</v>
      </c>
      <c r="I11" s="773">
        <f>O11</f>
        <v>50</v>
      </c>
      <c r="J11" s="774" t="s">
        <v>805</v>
      </c>
      <c r="K11" s="415" t="s">
        <v>805</v>
      </c>
      <c r="L11" s="775"/>
      <c r="M11" s="776">
        <v>48</v>
      </c>
      <c r="N11" s="777">
        <v>50</v>
      </c>
      <c r="O11" s="778">
        <v>50</v>
      </c>
    </row>
    <row r="12" spans="1:16" ht="13.5" thickBot="1" x14ac:dyDescent="0.25">
      <c r="A12" s="779" t="s">
        <v>806</v>
      </c>
      <c r="B12" s="780"/>
      <c r="C12" s="781">
        <v>48.25</v>
      </c>
      <c r="D12" s="781">
        <v>47.2</v>
      </c>
      <c r="E12" s="782">
        <v>47.2</v>
      </c>
      <c r="F12" s="783">
        <v>47.52</v>
      </c>
      <c r="G12" s="784">
        <f t="shared" si="0"/>
        <v>47.84</v>
      </c>
      <c r="H12" s="785">
        <f t="shared" si="0"/>
        <v>48.02</v>
      </c>
      <c r="I12" s="784">
        <f>O12</f>
        <v>45.97</v>
      </c>
      <c r="J12" s="383"/>
      <c r="K12" s="384" t="s">
        <v>805</v>
      </c>
      <c r="L12" s="775"/>
      <c r="M12" s="786">
        <v>47.84</v>
      </c>
      <c r="N12" s="787">
        <v>48.02</v>
      </c>
      <c r="O12" s="788">
        <v>45.97</v>
      </c>
    </row>
    <row r="13" spans="1:16" x14ac:dyDescent="0.2">
      <c r="A13" s="789" t="s">
        <v>807</v>
      </c>
      <c r="B13" s="790" t="s">
        <v>808</v>
      </c>
      <c r="C13" s="791">
        <v>13202</v>
      </c>
      <c r="D13" s="477" t="s">
        <v>805</v>
      </c>
      <c r="E13" s="477" t="s">
        <v>805</v>
      </c>
      <c r="F13" s="792">
        <v>13240</v>
      </c>
      <c r="G13" s="793">
        <f t="shared" si="0"/>
        <v>13489</v>
      </c>
      <c r="H13" s="794">
        <f t="shared" si="0"/>
        <v>13776</v>
      </c>
      <c r="I13" s="793">
        <f>O13</f>
        <v>13383</v>
      </c>
      <c r="J13" s="795" t="s">
        <v>805</v>
      </c>
      <c r="K13" s="398" t="s">
        <v>805</v>
      </c>
      <c r="L13" s="775"/>
      <c r="M13" s="796">
        <v>13489</v>
      </c>
      <c r="N13" s="797">
        <v>13776</v>
      </c>
      <c r="O13" s="798">
        <v>13383</v>
      </c>
    </row>
    <row r="14" spans="1:16" x14ac:dyDescent="0.2">
      <c r="A14" s="799" t="s">
        <v>809</v>
      </c>
      <c r="B14" s="790" t="s">
        <v>810</v>
      </c>
      <c r="C14" s="791">
        <v>12063</v>
      </c>
      <c r="D14" s="469" t="s">
        <v>805</v>
      </c>
      <c r="E14" s="469" t="s">
        <v>805</v>
      </c>
      <c r="F14" s="800">
        <v>12150</v>
      </c>
      <c r="G14" s="793">
        <f t="shared" si="0"/>
        <v>12349</v>
      </c>
      <c r="H14" s="794">
        <f t="shared" si="0"/>
        <v>12686</v>
      </c>
      <c r="I14" s="793">
        <f t="shared" si="0"/>
        <v>12342</v>
      </c>
      <c r="J14" s="795" t="s">
        <v>805</v>
      </c>
      <c r="K14" s="398" t="s">
        <v>805</v>
      </c>
      <c r="L14" s="775"/>
      <c r="M14" s="800">
        <v>12349</v>
      </c>
      <c r="N14" s="797">
        <v>12686</v>
      </c>
      <c r="O14" s="798">
        <v>12342</v>
      </c>
    </row>
    <row r="15" spans="1:16" x14ac:dyDescent="0.2">
      <c r="A15" s="799" t="s">
        <v>811</v>
      </c>
      <c r="B15" s="790" t="s">
        <v>812</v>
      </c>
      <c r="C15" s="791">
        <v>155</v>
      </c>
      <c r="D15" s="469" t="s">
        <v>805</v>
      </c>
      <c r="E15" s="469" t="s">
        <v>805</v>
      </c>
      <c r="F15" s="800">
        <v>221</v>
      </c>
      <c r="G15" s="793">
        <f t="shared" si="0"/>
        <v>140</v>
      </c>
      <c r="H15" s="794">
        <f t="shared" si="0"/>
        <v>207</v>
      </c>
      <c r="I15" s="793">
        <f t="shared" si="0"/>
        <v>210</v>
      </c>
      <c r="J15" s="795" t="s">
        <v>805</v>
      </c>
      <c r="K15" s="398" t="s">
        <v>805</v>
      </c>
      <c r="L15" s="775"/>
      <c r="M15" s="800">
        <v>140</v>
      </c>
      <c r="N15" s="797">
        <v>207</v>
      </c>
      <c r="O15" s="798">
        <v>210</v>
      </c>
    </row>
    <row r="16" spans="1:16" x14ac:dyDescent="0.2">
      <c r="A16" s="799" t="s">
        <v>813</v>
      </c>
      <c r="B16" s="790" t="s">
        <v>805</v>
      </c>
      <c r="C16" s="791">
        <v>1012</v>
      </c>
      <c r="D16" s="469" t="s">
        <v>805</v>
      </c>
      <c r="E16" s="469" t="s">
        <v>805</v>
      </c>
      <c r="F16" s="800">
        <v>12026</v>
      </c>
      <c r="G16" s="793">
        <f t="shared" si="0"/>
        <v>18646</v>
      </c>
      <c r="H16" s="794">
        <f t="shared" si="0"/>
        <v>2561</v>
      </c>
      <c r="I16" s="793">
        <f t="shared" si="0"/>
        <v>3277</v>
      </c>
      <c r="J16" s="795" t="s">
        <v>805</v>
      </c>
      <c r="K16" s="398" t="s">
        <v>805</v>
      </c>
      <c r="L16" s="775"/>
      <c r="M16" s="800">
        <v>18646</v>
      </c>
      <c r="N16" s="797">
        <v>2561</v>
      </c>
      <c r="O16" s="798">
        <v>3277</v>
      </c>
    </row>
    <row r="17" spans="1:15" ht="13.5" thickBot="1" x14ac:dyDescent="0.25">
      <c r="A17" s="765" t="s">
        <v>814</v>
      </c>
      <c r="B17" s="801" t="s">
        <v>815</v>
      </c>
      <c r="C17" s="802">
        <v>5575</v>
      </c>
      <c r="D17" s="471" t="s">
        <v>805</v>
      </c>
      <c r="E17" s="471" t="s">
        <v>805</v>
      </c>
      <c r="F17" s="803">
        <v>8299</v>
      </c>
      <c r="G17" s="793">
        <f t="shared" si="0"/>
        <v>10677</v>
      </c>
      <c r="H17" s="794">
        <f t="shared" si="0"/>
        <v>9748</v>
      </c>
      <c r="I17" s="793">
        <f t="shared" si="0"/>
        <v>7074</v>
      </c>
      <c r="J17" s="804" t="s">
        <v>805</v>
      </c>
      <c r="K17" s="415" t="s">
        <v>805</v>
      </c>
      <c r="L17" s="775"/>
      <c r="M17" s="805">
        <v>10677</v>
      </c>
      <c r="N17" s="806">
        <v>9748</v>
      </c>
      <c r="O17" s="807">
        <v>7074</v>
      </c>
    </row>
    <row r="18" spans="1:15" ht="13.5" thickBot="1" x14ac:dyDescent="0.25">
      <c r="A18" s="808" t="s">
        <v>816</v>
      </c>
      <c r="B18" s="809"/>
      <c r="C18" s="422">
        <f>C13-C14+C15+C16+C17</f>
        <v>7881</v>
      </c>
      <c r="D18" s="422" t="s">
        <v>805</v>
      </c>
      <c r="E18" s="422" t="s">
        <v>805</v>
      </c>
      <c r="F18" s="423">
        <f>F13-F14+F15+F16+F17</f>
        <v>21636</v>
      </c>
      <c r="G18" s="423">
        <f>G13-G14+G15+G16+G17</f>
        <v>30603</v>
      </c>
      <c r="H18" s="423">
        <f>H13-H14+H15+H16+H17</f>
        <v>13606</v>
      </c>
      <c r="I18" s="423">
        <f>I13-I14+I15+I16+I17</f>
        <v>11602</v>
      </c>
      <c r="J18" s="423" t="s">
        <v>805</v>
      </c>
      <c r="K18" s="426" t="s">
        <v>805</v>
      </c>
      <c r="L18" s="775"/>
      <c r="M18" s="423">
        <f>M13-M14+M15+M16+M17</f>
        <v>30603</v>
      </c>
      <c r="N18" s="423">
        <f t="shared" ref="N18:O18" si="1">N13-N14+N15+N16+N17</f>
        <v>13606</v>
      </c>
      <c r="O18" s="423">
        <f t="shared" si="1"/>
        <v>11602</v>
      </c>
    </row>
    <row r="19" spans="1:15" x14ac:dyDescent="0.2">
      <c r="A19" s="765" t="s">
        <v>817</v>
      </c>
      <c r="B19" s="801">
        <v>401</v>
      </c>
      <c r="C19" s="802">
        <v>1220</v>
      </c>
      <c r="D19" s="477" t="s">
        <v>805</v>
      </c>
      <c r="E19" s="477" t="s">
        <v>805</v>
      </c>
      <c r="F19" s="803">
        <v>1172</v>
      </c>
      <c r="G19" s="793">
        <f t="shared" si="0"/>
        <v>1222</v>
      </c>
      <c r="H19" s="794">
        <f t="shared" si="0"/>
        <v>1171</v>
      </c>
      <c r="I19" s="793">
        <f t="shared" si="0"/>
        <v>1121</v>
      </c>
      <c r="J19" s="804" t="s">
        <v>805</v>
      </c>
      <c r="K19" s="415" t="s">
        <v>805</v>
      </c>
      <c r="L19" s="775"/>
      <c r="M19" s="792">
        <v>1222</v>
      </c>
      <c r="N19" s="806">
        <v>1171</v>
      </c>
      <c r="O19" s="807">
        <v>1121</v>
      </c>
    </row>
    <row r="20" spans="1:15" x14ac:dyDescent="0.2">
      <c r="A20" s="799" t="s">
        <v>818</v>
      </c>
      <c r="B20" s="790" t="s">
        <v>819</v>
      </c>
      <c r="C20" s="791">
        <v>2195</v>
      </c>
      <c r="D20" s="469" t="s">
        <v>805</v>
      </c>
      <c r="E20" s="469" t="s">
        <v>805</v>
      </c>
      <c r="F20" s="800">
        <v>1980</v>
      </c>
      <c r="G20" s="793">
        <f t="shared" si="0"/>
        <v>1968</v>
      </c>
      <c r="H20" s="794">
        <f t="shared" si="0"/>
        <v>1852</v>
      </c>
      <c r="I20" s="793">
        <f t="shared" si="0"/>
        <v>4221</v>
      </c>
      <c r="J20" s="795" t="s">
        <v>805</v>
      </c>
      <c r="K20" s="398" t="s">
        <v>805</v>
      </c>
      <c r="L20" s="775"/>
      <c r="M20" s="800">
        <v>1968</v>
      </c>
      <c r="N20" s="797">
        <v>1852</v>
      </c>
      <c r="O20" s="798">
        <v>4221</v>
      </c>
    </row>
    <row r="21" spans="1:15" x14ac:dyDescent="0.2">
      <c r="A21" s="799" t="s">
        <v>820</v>
      </c>
      <c r="B21" s="790" t="s">
        <v>805</v>
      </c>
      <c r="C21" s="791">
        <v>746</v>
      </c>
      <c r="D21" s="469" t="s">
        <v>805</v>
      </c>
      <c r="E21" s="469" t="s">
        <v>805</v>
      </c>
      <c r="F21" s="800">
        <v>746</v>
      </c>
      <c r="G21" s="793">
        <f t="shared" si="0"/>
        <v>746</v>
      </c>
      <c r="H21" s="794">
        <f t="shared" si="0"/>
        <v>3185</v>
      </c>
      <c r="I21" s="793">
        <f t="shared" si="0"/>
        <v>2439</v>
      </c>
      <c r="J21" s="795" t="s">
        <v>805</v>
      </c>
      <c r="K21" s="398" t="s">
        <v>805</v>
      </c>
      <c r="L21" s="775"/>
      <c r="M21" s="800">
        <v>746</v>
      </c>
      <c r="N21" s="797">
        <v>3185</v>
      </c>
      <c r="O21" s="798">
        <v>2439</v>
      </c>
    </row>
    <row r="22" spans="1:15" x14ac:dyDescent="0.2">
      <c r="A22" s="799" t="s">
        <v>821</v>
      </c>
      <c r="B22" s="790" t="s">
        <v>805</v>
      </c>
      <c r="C22" s="791">
        <v>3689</v>
      </c>
      <c r="D22" s="469" t="s">
        <v>805</v>
      </c>
      <c r="E22" s="469" t="s">
        <v>805</v>
      </c>
      <c r="F22" s="800">
        <v>17489</v>
      </c>
      <c r="G22" s="793">
        <f t="shared" si="0"/>
        <v>26413</v>
      </c>
      <c r="H22" s="794">
        <f t="shared" si="0"/>
        <v>7193</v>
      </c>
      <c r="I22" s="793">
        <f t="shared" si="0"/>
        <v>3786</v>
      </c>
      <c r="J22" s="795" t="s">
        <v>805</v>
      </c>
      <c r="K22" s="398" t="s">
        <v>805</v>
      </c>
      <c r="L22" s="775"/>
      <c r="M22" s="800">
        <v>26413</v>
      </c>
      <c r="N22" s="797">
        <v>7193</v>
      </c>
      <c r="O22" s="798">
        <v>3786</v>
      </c>
    </row>
    <row r="23" spans="1:15" ht="13.5" thickBot="1" x14ac:dyDescent="0.25">
      <c r="A23" s="779" t="s">
        <v>822</v>
      </c>
      <c r="B23" s="810" t="s">
        <v>805</v>
      </c>
      <c r="C23" s="791">
        <v>0</v>
      </c>
      <c r="D23" s="471" t="s">
        <v>805</v>
      </c>
      <c r="E23" s="471" t="s">
        <v>805</v>
      </c>
      <c r="F23" s="811">
        <v>0</v>
      </c>
      <c r="G23" s="812">
        <f t="shared" si="0"/>
        <v>0</v>
      </c>
      <c r="H23" s="813">
        <f t="shared" si="0"/>
        <v>0</v>
      </c>
      <c r="I23" s="812">
        <f t="shared" si="0"/>
        <v>0</v>
      </c>
      <c r="J23" s="814" t="s">
        <v>805</v>
      </c>
      <c r="K23" s="434" t="s">
        <v>805</v>
      </c>
      <c r="L23" s="775"/>
      <c r="M23" s="811">
        <v>0</v>
      </c>
      <c r="N23" s="815">
        <v>0</v>
      </c>
      <c r="O23" s="816">
        <v>0</v>
      </c>
    </row>
    <row r="24" spans="1:15" x14ac:dyDescent="0.2">
      <c r="A24" s="817" t="s">
        <v>823</v>
      </c>
      <c r="B24" s="818" t="s">
        <v>805</v>
      </c>
      <c r="C24" s="819">
        <v>33906</v>
      </c>
      <c r="D24" s="820">
        <v>33493</v>
      </c>
      <c r="E24" s="821">
        <v>34655</v>
      </c>
      <c r="F24" s="820">
        <v>8731</v>
      </c>
      <c r="G24" s="820">
        <f>M24-F24</f>
        <v>8924</v>
      </c>
      <c r="H24" s="820">
        <f>N24-M24</f>
        <v>8961</v>
      </c>
      <c r="I24" s="822">
        <f>O24-N24</f>
        <v>8039</v>
      </c>
      <c r="J24" s="443">
        <f t="shared" ref="J24:J47" si="2">SUM(F24:I24)</f>
        <v>34655</v>
      </c>
      <c r="K24" s="823">
        <f t="shared" ref="K24:K47" si="3">(J24/E24)*100</f>
        <v>100</v>
      </c>
      <c r="L24" s="775"/>
      <c r="M24" s="796">
        <v>17655</v>
      </c>
      <c r="N24" s="824">
        <v>26616</v>
      </c>
      <c r="O24" s="825">
        <v>34655</v>
      </c>
    </row>
    <row r="25" spans="1:15" x14ac:dyDescent="0.2">
      <c r="A25" s="799" t="s">
        <v>824</v>
      </c>
      <c r="B25" s="790" t="s">
        <v>805</v>
      </c>
      <c r="C25" s="791">
        <v>14</v>
      </c>
      <c r="D25" s="826">
        <v>0</v>
      </c>
      <c r="E25" s="827">
        <v>0</v>
      </c>
      <c r="F25" s="826"/>
      <c r="G25" s="826">
        <f t="shared" ref="G25:G42" si="4">M25-F25</f>
        <v>0</v>
      </c>
      <c r="H25" s="826">
        <f t="shared" ref="H25:I42" si="5">N25-M25</f>
        <v>0</v>
      </c>
      <c r="I25" s="794">
        <f t="shared" si="5"/>
        <v>0</v>
      </c>
      <c r="J25" s="398">
        <f t="shared" si="2"/>
        <v>0</v>
      </c>
      <c r="K25" s="828" t="str">
        <f>IF(E25=0,"x",(J25/E25)*100)</f>
        <v>x</v>
      </c>
      <c r="L25" s="775"/>
      <c r="M25" s="800"/>
      <c r="N25" s="797"/>
      <c r="O25" s="829"/>
    </row>
    <row r="26" spans="1:15" ht="13.5" thickBot="1" x14ac:dyDescent="0.25">
      <c r="A26" s="779" t="s">
        <v>825</v>
      </c>
      <c r="B26" s="810">
        <v>672</v>
      </c>
      <c r="C26" s="830">
        <v>3315</v>
      </c>
      <c r="D26" s="831">
        <v>4659</v>
      </c>
      <c r="E26" s="832">
        <v>4659</v>
      </c>
      <c r="F26" s="833">
        <v>1164</v>
      </c>
      <c r="G26" s="831">
        <f t="shared" si="4"/>
        <v>1166</v>
      </c>
      <c r="H26" s="831">
        <f t="shared" si="5"/>
        <v>1165</v>
      </c>
      <c r="I26" s="834">
        <f t="shared" si="5"/>
        <v>1164</v>
      </c>
      <c r="J26" s="384">
        <f t="shared" si="2"/>
        <v>4659</v>
      </c>
      <c r="K26" s="835">
        <f t="shared" si="3"/>
        <v>100</v>
      </c>
      <c r="L26" s="775"/>
      <c r="M26" s="805">
        <v>2330</v>
      </c>
      <c r="N26" s="836">
        <v>3495</v>
      </c>
      <c r="O26" s="837">
        <v>4659</v>
      </c>
    </row>
    <row r="27" spans="1:15" x14ac:dyDescent="0.2">
      <c r="A27" s="789" t="s">
        <v>826</v>
      </c>
      <c r="B27" s="818">
        <v>501</v>
      </c>
      <c r="C27" s="791">
        <v>2866</v>
      </c>
      <c r="D27" s="838">
        <v>2750</v>
      </c>
      <c r="E27" s="839">
        <v>3389</v>
      </c>
      <c r="F27" s="838">
        <v>896</v>
      </c>
      <c r="G27" s="820">
        <f t="shared" si="4"/>
        <v>1031</v>
      </c>
      <c r="H27" s="838">
        <f t="shared" si="5"/>
        <v>466</v>
      </c>
      <c r="I27" s="840">
        <f t="shared" si="5"/>
        <v>996</v>
      </c>
      <c r="J27" s="443">
        <f t="shared" si="2"/>
        <v>3389</v>
      </c>
      <c r="K27" s="823">
        <f t="shared" si="3"/>
        <v>100</v>
      </c>
      <c r="L27" s="775"/>
      <c r="M27" s="792">
        <v>1927</v>
      </c>
      <c r="N27" s="841">
        <v>2393</v>
      </c>
      <c r="O27" s="842">
        <v>3389</v>
      </c>
    </row>
    <row r="28" spans="1:15" x14ac:dyDescent="0.2">
      <c r="A28" s="799" t="s">
        <v>827</v>
      </c>
      <c r="B28" s="790">
        <v>502</v>
      </c>
      <c r="C28" s="791">
        <v>1686</v>
      </c>
      <c r="D28" s="826">
        <v>2909</v>
      </c>
      <c r="E28" s="827">
        <v>1758</v>
      </c>
      <c r="F28" s="826">
        <v>436</v>
      </c>
      <c r="G28" s="826">
        <f t="shared" si="4"/>
        <v>633</v>
      </c>
      <c r="H28" s="826">
        <f t="shared" si="5"/>
        <v>134</v>
      </c>
      <c r="I28" s="794">
        <f t="shared" si="5"/>
        <v>555</v>
      </c>
      <c r="J28" s="398">
        <f t="shared" si="2"/>
        <v>1758</v>
      </c>
      <c r="K28" s="828">
        <f t="shared" si="3"/>
        <v>100</v>
      </c>
      <c r="L28" s="775"/>
      <c r="M28" s="800">
        <v>1069</v>
      </c>
      <c r="N28" s="797">
        <v>1203</v>
      </c>
      <c r="O28" s="829">
        <v>1758</v>
      </c>
    </row>
    <row r="29" spans="1:15" x14ac:dyDescent="0.2">
      <c r="A29" s="799" t="s">
        <v>828</v>
      </c>
      <c r="B29" s="790">
        <v>504</v>
      </c>
      <c r="C29" s="791">
        <v>0</v>
      </c>
      <c r="D29" s="826">
        <v>0</v>
      </c>
      <c r="E29" s="827">
        <v>0</v>
      </c>
      <c r="F29" s="826">
        <v>0</v>
      </c>
      <c r="G29" s="826">
        <f t="shared" si="4"/>
        <v>0</v>
      </c>
      <c r="H29" s="826">
        <f t="shared" si="5"/>
        <v>0</v>
      </c>
      <c r="I29" s="794">
        <f t="shared" si="5"/>
        <v>0</v>
      </c>
      <c r="J29" s="398">
        <f t="shared" si="2"/>
        <v>0</v>
      </c>
      <c r="K29" s="828" t="str">
        <f>IF(E29=0,"x",(J29/E29)*100)</f>
        <v>x</v>
      </c>
      <c r="L29" s="775"/>
      <c r="M29" s="800">
        <v>0</v>
      </c>
      <c r="N29" s="797">
        <v>0</v>
      </c>
      <c r="O29" s="829">
        <v>0</v>
      </c>
    </row>
    <row r="30" spans="1:15" x14ac:dyDescent="0.2">
      <c r="A30" s="799" t="s">
        <v>829</v>
      </c>
      <c r="B30" s="790">
        <v>511</v>
      </c>
      <c r="C30" s="791">
        <v>278</v>
      </c>
      <c r="D30" s="826">
        <v>650</v>
      </c>
      <c r="E30" s="827">
        <v>629</v>
      </c>
      <c r="F30" s="826">
        <v>104</v>
      </c>
      <c r="G30" s="826">
        <f t="shared" si="4"/>
        <v>54</v>
      </c>
      <c r="H30" s="826">
        <f t="shared" si="5"/>
        <v>390</v>
      </c>
      <c r="I30" s="794">
        <f t="shared" si="5"/>
        <v>81</v>
      </c>
      <c r="J30" s="398">
        <f t="shared" si="2"/>
        <v>629</v>
      </c>
      <c r="K30" s="828">
        <f t="shared" si="3"/>
        <v>100</v>
      </c>
      <c r="L30" s="775"/>
      <c r="M30" s="800">
        <v>158</v>
      </c>
      <c r="N30" s="797">
        <v>548</v>
      </c>
      <c r="O30" s="829">
        <v>629</v>
      </c>
    </row>
    <row r="31" spans="1:15" x14ac:dyDescent="0.2">
      <c r="A31" s="799" t="s">
        <v>830</v>
      </c>
      <c r="B31" s="790">
        <v>518</v>
      </c>
      <c r="C31" s="791">
        <v>953</v>
      </c>
      <c r="D31" s="826">
        <v>1800</v>
      </c>
      <c r="E31" s="827">
        <v>1086</v>
      </c>
      <c r="F31" s="826">
        <v>266</v>
      </c>
      <c r="G31" s="826">
        <f t="shared" si="4"/>
        <v>188</v>
      </c>
      <c r="H31" s="826">
        <f t="shared" si="5"/>
        <v>328</v>
      </c>
      <c r="I31" s="794">
        <f t="shared" si="5"/>
        <v>304</v>
      </c>
      <c r="J31" s="398">
        <f t="shared" si="2"/>
        <v>1086</v>
      </c>
      <c r="K31" s="828">
        <f t="shared" si="3"/>
        <v>100</v>
      </c>
      <c r="L31" s="775"/>
      <c r="M31" s="800">
        <v>454</v>
      </c>
      <c r="N31" s="797">
        <v>782</v>
      </c>
      <c r="O31" s="829">
        <v>1086</v>
      </c>
    </row>
    <row r="32" spans="1:15" x14ac:dyDescent="0.2">
      <c r="A32" s="799" t="s">
        <v>831</v>
      </c>
      <c r="B32" s="790">
        <v>521</v>
      </c>
      <c r="C32" s="791">
        <v>22188</v>
      </c>
      <c r="D32" s="826">
        <v>20831</v>
      </c>
      <c r="E32" s="827">
        <v>23197</v>
      </c>
      <c r="F32" s="826">
        <v>5647</v>
      </c>
      <c r="G32" s="826">
        <f t="shared" si="4"/>
        <v>5975</v>
      </c>
      <c r="H32" s="826">
        <f t="shared" si="5"/>
        <v>5565</v>
      </c>
      <c r="I32" s="794">
        <f t="shared" si="5"/>
        <v>6010</v>
      </c>
      <c r="J32" s="398">
        <f t="shared" si="2"/>
        <v>23197</v>
      </c>
      <c r="K32" s="828">
        <f t="shared" si="3"/>
        <v>100</v>
      </c>
      <c r="L32" s="775"/>
      <c r="M32" s="800">
        <v>11622</v>
      </c>
      <c r="N32" s="797">
        <v>17187</v>
      </c>
      <c r="O32" s="829">
        <v>23197</v>
      </c>
    </row>
    <row r="33" spans="1:15" x14ac:dyDescent="0.2">
      <c r="A33" s="799" t="s">
        <v>832</v>
      </c>
      <c r="B33" s="790" t="s">
        <v>833</v>
      </c>
      <c r="C33" s="791">
        <v>8313</v>
      </c>
      <c r="D33" s="826">
        <v>7056</v>
      </c>
      <c r="E33" s="827">
        <v>8614</v>
      </c>
      <c r="F33" s="826">
        <v>2079</v>
      </c>
      <c r="G33" s="826">
        <f t="shared" si="4"/>
        <v>2276</v>
      </c>
      <c r="H33" s="826">
        <f t="shared" si="5"/>
        <v>2057</v>
      </c>
      <c r="I33" s="794">
        <f t="shared" si="5"/>
        <v>2202</v>
      </c>
      <c r="J33" s="398">
        <f t="shared" si="2"/>
        <v>8614</v>
      </c>
      <c r="K33" s="828">
        <f t="shared" si="3"/>
        <v>100</v>
      </c>
      <c r="L33" s="775"/>
      <c r="M33" s="800">
        <v>4355</v>
      </c>
      <c r="N33" s="797">
        <v>6412</v>
      </c>
      <c r="O33" s="829">
        <v>8614</v>
      </c>
    </row>
    <row r="34" spans="1:15" x14ac:dyDescent="0.2">
      <c r="A34" s="799" t="s">
        <v>834</v>
      </c>
      <c r="B34" s="790">
        <v>557</v>
      </c>
      <c r="C34" s="791">
        <v>0</v>
      </c>
      <c r="D34" s="826">
        <v>0</v>
      </c>
      <c r="E34" s="827">
        <v>0</v>
      </c>
      <c r="F34" s="826">
        <v>0</v>
      </c>
      <c r="G34" s="826">
        <f t="shared" si="4"/>
        <v>0</v>
      </c>
      <c r="H34" s="826">
        <f t="shared" si="5"/>
        <v>0</v>
      </c>
      <c r="I34" s="794">
        <f t="shared" si="5"/>
        <v>0</v>
      </c>
      <c r="J34" s="398">
        <f t="shared" si="2"/>
        <v>0</v>
      </c>
      <c r="K34" s="828" t="str">
        <f>IF(E34=0,"x",(J34/E34)*100)</f>
        <v>x</v>
      </c>
      <c r="L34" s="775"/>
      <c r="M34" s="800">
        <v>0</v>
      </c>
      <c r="N34" s="797">
        <v>0</v>
      </c>
      <c r="O34" s="829">
        <v>0</v>
      </c>
    </row>
    <row r="35" spans="1:15" x14ac:dyDescent="0.2">
      <c r="A35" s="799" t="s">
        <v>835</v>
      </c>
      <c r="B35" s="790">
        <v>551</v>
      </c>
      <c r="C35" s="791">
        <v>174</v>
      </c>
      <c r="D35" s="826">
        <v>191</v>
      </c>
      <c r="E35" s="827">
        <v>197</v>
      </c>
      <c r="F35" s="826">
        <v>48</v>
      </c>
      <c r="G35" s="826">
        <f t="shared" si="4"/>
        <v>48</v>
      </c>
      <c r="H35" s="826">
        <f t="shared" si="5"/>
        <v>50</v>
      </c>
      <c r="I35" s="794">
        <f t="shared" si="5"/>
        <v>51</v>
      </c>
      <c r="J35" s="398">
        <f t="shared" si="2"/>
        <v>197</v>
      </c>
      <c r="K35" s="828">
        <f t="shared" si="3"/>
        <v>100</v>
      </c>
      <c r="L35" s="775"/>
      <c r="M35" s="800">
        <v>96</v>
      </c>
      <c r="N35" s="797">
        <v>146</v>
      </c>
      <c r="O35" s="829">
        <v>197</v>
      </c>
    </row>
    <row r="36" spans="1:15" ht="13.5" thickBot="1" x14ac:dyDescent="0.25">
      <c r="A36" s="765" t="s">
        <v>836</v>
      </c>
      <c r="B36" s="843" t="s">
        <v>837</v>
      </c>
      <c r="C36" s="802">
        <v>449</v>
      </c>
      <c r="D36" s="844">
        <v>578</v>
      </c>
      <c r="E36" s="845">
        <v>629</v>
      </c>
      <c r="F36" s="846">
        <v>20</v>
      </c>
      <c r="G36" s="826">
        <f t="shared" si="4"/>
        <v>124</v>
      </c>
      <c r="H36" s="826">
        <f t="shared" si="5"/>
        <v>554</v>
      </c>
      <c r="I36" s="794">
        <f t="shared" si="5"/>
        <v>-69</v>
      </c>
      <c r="J36" s="384">
        <f t="shared" si="2"/>
        <v>629</v>
      </c>
      <c r="K36" s="835">
        <f t="shared" si="3"/>
        <v>100</v>
      </c>
      <c r="L36" s="775"/>
      <c r="M36" s="811">
        <v>144</v>
      </c>
      <c r="N36" s="815">
        <v>698</v>
      </c>
      <c r="O36" s="847">
        <v>629</v>
      </c>
    </row>
    <row r="37" spans="1:15" ht="15" thickBot="1" x14ac:dyDescent="0.25">
      <c r="A37" s="848" t="s">
        <v>838</v>
      </c>
      <c r="B37" s="849"/>
      <c r="C37" s="422">
        <f t="shared" ref="C37:I37" si="6">SUM(C27:C36)</f>
        <v>36907</v>
      </c>
      <c r="D37" s="422">
        <f t="shared" si="6"/>
        <v>36765</v>
      </c>
      <c r="E37" s="422">
        <f t="shared" si="6"/>
        <v>39499</v>
      </c>
      <c r="F37" s="422">
        <f t="shared" si="6"/>
        <v>9496</v>
      </c>
      <c r="G37" s="422">
        <f t="shared" si="6"/>
        <v>10329</v>
      </c>
      <c r="H37" s="422">
        <f t="shared" si="6"/>
        <v>9544</v>
      </c>
      <c r="I37" s="423">
        <f t="shared" si="6"/>
        <v>10130</v>
      </c>
      <c r="J37" s="426">
        <f t="shared" si="2"/>
        <v>39499</v>
      </c>
      <c r="K37" s="500">
        <f t="shared" si="3"/>
        <v>100</v>
      </c>
      <c r="L37" s="775"/>
      <c r="M37" s="423">
        <f>SUM(M27:M36)</f>
        <v>19825</v>
      </c>
      <c r="N37" s="426">
        <f>SUM(N27:N36)</f>
        <v>29369</v>
      </c>
      <c r="O37" s="426">
        <f>SUM(O27:O36)</f>
        <v>39499</v>
      </c>
    </row>
    <row r="38" spans="1:15" x14ac:dyDescent="0.2">
      <c r="A38" s="789" t="s">
        <v>839</v>
      </c>
      <c r="B38" s="818">
        <v>601</v>
      </c>
      <c r="C38" s="768">
        <v>0</v>
      </c>
      <c r="D38" s="838">
        <v>0</v>
      </c>
      <c r="E38" s="839">
        <v>0</v>
      </c>
      <c r="F38" s="820">
        <v>0</v>
      </c>
      <c r="G38" s="826">
        <f t="shared" si="4"/>
        <v>0</v>
      </c>
      <c r="H38" s="826">
        <f t="shared" si="5"/>
        <v>0</v>
      </c>
      <c r="I38" s="794">
        <f t="shared" si="5"/>
        <v>0</v>
      </c>
      <c r="J38" s="443">
        <f t="shared" si="2"/>
        <v>0</v>
      </c>
      <c r="K38" s="823" t="str">
        <f>IF(E38=0,"x",(J38/E38)*100)</f>
        <v>x</v>
      </c>
      <c r="L38" s="775"/>
      <c r="M38" s="792"/>
      <c r="N38" s="841">
        <v>0</v>
      </c>
      <c r="O38" s="842"/>
    </row>
    <row r="39" spans="1:15" x14ac:dyDescent="0.2">
      <c r="A39" s="799" t="s">
        <v>840</v>
      </c>
      <c r="B39" s="790">
        <v>602</v>
      </c>
      <c r="C39" s="791">
        <v>2555</v>
      </c>
      <c r="D39" s="826">
        <v>3000</v>
      </c>
      <c r="E39" s="827">
        <v>2785</v>
      </c>
      <c r="F39" s="826">
        <v>850</v>
      </c>
      <c r="G39" s="826">
        <f t="shared" si="4"/>
        <v>863</v>
      </c>
      <c r="H39" s="826">
        <f t="shared" si="5"/>
        <v>259</v>
      </c>
      <c r="I39" s="794">
        <f t="shared" si="5"/>
        <v>813</v>
      </c>
      <c r="J39" s="398">
        <f t="shared" si="2"/>
        <v>2785</v>
      </c>
      <c r="K39" s="828">
        <f t="shared" si="3"/>
        <v>100</v>
      </c>
      <c r="L39" s="775"/>
      <c r="M39" s="800">
        <v>1713</v>
      </c>
      <c r="N39" s="797">
        <v>1972</v>
      </c>
      <c r="O39" s="829">
        <v>2785</v>
      </c>
    </row>
    <row r="40" spans="1:15" x14ac:dyDescent="0.2">
      <c r="A40" s="799" t="s">
        <v>841</v>
      </c>
      <c r="B40" s="790">
        <v>604</v>
      </c>
      <c r="C40" s="791">
        <v>0</v>
      </c>
      <c r="D40" s="826">
        <v>0</v>
      </c>
      <c r="E40" s="827">
        <v>0</v>
      </c>
      <c r="F40" s="826">
        <v>0</v>
      </c>
      <c r="G40" s="826">
        <f t="shared" si="4"/>
        <v>0</v>
      </c>
      <c r="H40" s="826">
        <f t="shared" si="5"/>
        <v>0</v>
      </c>
      <c r="I40" s="794">
        <f t="shared" si="5"/>
        <v>0</v>
      </c>
      <c r="J40" s="398">
        <f t="shared" si="2"/>
        <v>0</v>
      </c>
      <c r="K40" s="828" t="str">
        <f>IF(E40=0,"x",(J40/E40)*100)</f>
        <v>x</v>
      </c>
      <c r="L40" s="775"/>
      <c r="M40" s="800"/>
      <c r="N40" s="797">
        <v>0</v>
      </c>
      <c r="O40" s="829">
        <v>0</v>
      </c>
    </row>
    <row r="41" spans="1:15" x14ac:dyDescent="0.2">
      <c r="A41" s="799" t="s">
        <v>842</v>
      </c>
      <c r="B41" s="790" t="s">
        <v>843</v>
      </c>
      <c r="C41" s="791">
        <v>33895</v>
      </c>
      <c r="D41" s="826">
        <v>33493</v>
      </c>
      <c r="E41" s="827">
        <v>36269</v>
      </c>
      <c r="F41" s="826">
        <v>8731</v>
      </c>
      <c r="G41" s="826">
        <f t="shared" si="4"/>
        <v>9364</v>
      </c>
      <c r="H41" s="826">
        <f t="shared" si="5"/>
        <v>8967</v>
      </c>
      <c r="I41" s="794">
        <f t="shared" si="5"/>
        <v>9207</v>
      </c>
      <c r="J41" s="398">
        <f t="shared" si="2"/>
        <v>36269</v>
      </c>
      <c r="K41" s="828">
        <f t="shared" si="3"/>
        <v>100</v>
      </c>
      <c r="L41" s="775"/>
      <c r="M41" s="800">
        <v>18095</v>
      </c>
      <c r="N41" s="797">
        <v>27062</v>
      </c>
      <c r="O41" s="829">
        <v>36269</v>
      </c>
    </row>
    <row r="42" spans="1:15" ht="13.5" thickBot="1" x14ac:dyDescent="0.25">
      <c r="A42" s="765" t="s">
        <v>844</v>
      </c>
      <c r="B42" s="843" t="s">
        <v>845</v>
      </c>
      <c r="C42" s="802">
        <v>488</v>
      </c>
      <c r="D42" s="844">
        <v>320</v>
      </c>
      <c r="E42" s="845">
        <v>479</v>
      </c>
      <c r="F42" s="846">
        <v>134</v>
      </c>
      <c r="G42" s="826">
        <f t="shared" si="4"/>
        <v>137</v>
      </c>
      <c r="H42" s="831">
        <f t="shared" si="5"/>
        <v>269</v>
      </c>
      <c r="I42" s="834">
        <f t="shared" si="5"/>
        <v>-61</v>
      </c>
      <c r="J42" s="384">
        <f t="shared" si="2"/>
        <v>479</v>
      </c>
      <c r="K42" s="835">
        <f t="shared" si="3"/>
        <v>100</v>
      </c>
      <c r="L42" s="775"/>
      <c r="M42" s="811">
        <v>271</v>
      </c>
      <c r="N42" s="815">
        <v>540</v>
      </c>
      <c r="O42" s="847">
        <v>479</v>
      </c>
    </row>
    <row r="43" spans="1:15" ht="15" thickBot="1" x14ac:dyDescent="0.25">
      <c r="A43" s="848" t="s">
        <v>846</v>
      </c>
      <c r="B43" s="849" t="s">
        <v>805</v>
      </c>
      <c r="C43" s="850">
        <f t="shared" ref="C43:I43" si="7">SUM(C38:C42)</f>
        <v>36938</v>
      </c>
      <c r="D43" s="422">
        <f t="shared" si="7"/>
        <v>36813</v>
      </c>
      <c r="E43" s="422">
        <f t="shared" si="7"/>
        <v>39533</v>
      </c>
      <c r="F43" s="850">
        <f t="shared" si="7"/>
        <v>9715</v>
      </c>
      <c r="G43" s="851">
        <f t="shared" si="7"/>
        <v>10364</v>
      </c>
      <c r="H43" s="483">
        <f t="shared" si="7"/>
        <v>9495</v>
      </c>
      <c r="I43" s="852">
        <f t="shared" si="7"/>
        <v>9959</v>
      </c>
      <c r="J43" s="853">
        <f t="shared" si="2"/>
        <v>39533</v>
      </c>
      <c r="K43" s="854">
        <f t="shared" si="3"/>
        <v>100</v>
      </c>
      <c r="L43" s="775"/>
      <c r="M43" s="423">
        <f>SUM(M38:M42)</f>
        <v>20079</v>
      </c>
      <c r="N43" s="426">
        <f>SUM(N38:N42)</f>
        <v>29574</v>
      </c>
      <c r="O43" s="423">
        <f>SUM(O38:O42)</f>
        <v>39533</v>
      </c>
    </row>
    <row r="44" spans="1:15" ht="5.25" customHeight="1" thickBot="1" x14ac:dyDescent="0.25">
      <c r="A44" s="765"/>
      <c r="B44" s="855"/>
      <c r="C44" s="856"/>
      <c r="D44" s="857"/>
      <c r="E44" s="857"/>
      <c r="F44" s="858"/>
      <c r="G44" s="859"/>
      <c r="H44" s="860"/>
      <c r="I44" s="859"/>
      <c r="J44" s="861"/>
      <c r="K44" s="862"/>
      <c r="L44" s="775"/>
      <c r="M44" s="858"/>
      <c r="N44" s="863"/>
      <c r="O44" s="863"/>
    </row>
    <row r="45" spans="1:15" ht="15" thickBot="1" x14ac:dyDescent="0.25">
      <c r="A45" s="864" t="s">
        <v>847</v>
      </c>
      <c r="B45" s="849" t="s">
        <v>805</v>
      </c>
      <c r="C45" s="851">
        <f t="shared" ref="C45:I45" si="8">C43-C41</f>
        <v>3043</v>
      </c>
      <c r="D45" s="850">
        <f t="shared" si="8"/>
        <v>3320</v>
      </c>
      <c r="E45" s="850">
        <f t="shared" si="8"/>
        <v>3264</v>
      </c>
      <c r="F45" s="851">
        <f t="shared" si="8"/>
        <v>984</v>
      </c>
      <c r="G45" s="499">
        <f t="shared" si="8"/>
        <v>1000</v>
      </c>
      <c r="H45" s="423">
        <f t="shared" si="8"/>
        <v>528</v>
      </c>
      <c r="I45" s="426">
        <f t="shared" si="8"/>
        <v>752</v>
      </c>
      <c r="J45" s="865">
        <f t="shared" si="2"/>
        <v>3264</v>
      </c>
      <c r="K45" s="823">
        <f t="shared" si="3"/>
        <v>100</v>
      </c>
      <c r="L45" s="775"/>
      <c r="M45" s="423">
        <f>M43-M41</f>
        <v>1984</v>
      </c>
      <c r="N45" s="426">
        <f>N43-N41</f>
        <v>2512</v>
      </c>
      <c r="O45" s="423">
        <f>O43-O41</f>
        <v>3264</v>
      </c>
    </row>
    <row r="46" spans="1:15" ht="15" thickBot="1" x14ac:dyDescent="0.25">
      <c r="A46" s="848" t="s">
        <v>848</v>
      </c>
      <c r="B46" s="849" t="s">
        <v>805</v>
      </c>
      <c r="C46" s="851">
        <f t="shared" ref="C46:I46" si="9">C43-C37</f>
        <v>31</v>
      </c>
      <c r="D46" s="850">
        <f t="shared" si="9"/>
        <v>48</v>
      </c>
      <c r="E46" s="850">
        <f t="shared" si="9"/>
        <v>34</v>
      </c>
      <c r="F46" s="851">
        <f t="shared" si="9"/>
        <v>219</v>
      </c>
      <c r="G46" s="499">
        <f t="shared" si="9"/>
        <v>35</v>
      </c>
      <c r="H46" s="866">
        <f t="shared" si="9"/>
        <v>-49</v>
      </c>
      <c r="I46" s="426">
        <f t="shared" si="9"/>
        <v>-171</v>
      </c>
      <c r="J46" s="865">
        <f t="shared" si="2"/>
        <v>34</v>
      </c>
      <c r="K46" s="823">
        <f t="shared" si="3"/>
        <v>100</v>
      </c>
      <c r="L46" s="775"/>
      <c r="M46" s="423">
        <f>M43-M37</f>
        <v>254</v>
      </c>
      <c r="N46" s="426">
        <f>N43-N37</f>
        <v>205</v>
      </c>
      <c r="O46" s="423">
        <f>O43-O37</f>
        <v>34</v>
      </c>
    </row>
    <row r="47" spans="1:15" ht="15" thickBot="1" x14ac:dyDescent="0.25">
      <c r="A47" s="867" t="s">
        <v>849</v>
      </c>
      <c r="B47" s="868" t="s">
        <v>805</v>
      </c>
      <c r="C47" s="851">
        <f t="shared" ref="C47:I47" si="10">C46-C41</f>
        <v>-33864</v>
      </c>
      <c r="D47" s="850">
        <f t="shared" si="10"/>
        <v>-33445</v>
      </c>
      <c r="E47" s="850">
        <f t="shared" si="10"/>
        <v>-36235</v>
      </c>
      <c r="F47" s="851">
        <f t="shared" si="10"/>
        <v>-8512</v>
      </c>
      <c r="G47" s="499">
        <f t="shared" si="10"/>
        <v>-9329</v>
      </c>
      <c r="H47" s="423">
        <f t="shared" si="10"/>
        <v>-9016</v>
      </c>
      <c r="I47" s="426">
        <f t="shared" si="10"/>
        <v>-9378</v>
      </c>
      <c r="J47" s="423">
        <f t="shared" si="2"/>
        <v>-36235</v>
      </c>
      <c r="K47" s="500">
        <f t="shared" si="3"/>
        <v>100</v>
      </c>
      <c r="L47" s="775"/>
      <c r="M47" s="423">
        <f>M46-M41</f>
        <v>-17841</v>
      </c>
      <c r="N47" s="426">
        <f>N46-N41</f>
        <v>-26857</v>
      </c>
      <c r="O47" s="423">
        <f>O46-O41</f>
        <v>-36235</v>
      </c>
    </row>
    <row r="50" spans="1:10" ht="14.25" x14ac:dyDescent="0.2">
      <c r="A50" s="869" t="s">
        <v>850</v>
      </c>
    </row>
    <row r="51" spans="1:10" ht="14.25" x14ac:dyDescent="0.2">
      <c r="A51" s="870" t="s">
        <v>851</v>
      </c>
    </row>
    <row r="52" spans="1:10" ht="14.25" x14ac:dyDescent="0.2">
      <c r="A52" s="871" t="s">
        <v>852</v>
      </c>
    </row>
    <row r="53" spans="1:10" s="873" customFormat="1" ht="14.25" x14ac:dyDescent="0.2">
      <c r="A53" s="871" t="s">
        <v>853</v>
      </c>
      <c r="B53" s="872"/>
      <c r="E53" s="874"/>
      <c r="F53" s="874"/>
      <c r="G53" s="874"/>
      <c r="H53" s="874"/>
      <c r="I53" s="874"/>
      <c r="J53" s="874"/>
    </row>
    <row r="56" spans="1:10" x14ac:dyDescent="0.2">
      <c r="A56" s="738" t="s">
        <v>868</v>
      </c>
    </row>
    <row r="58" spans="1:10" x14ac:dyDescent="0.2">
      <c r="A58" s="738" t="s">
        <v>869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Doplň. ukaz. 12_2023</vt:lpstr>
      <vt:lpstr>Město_příjmy</vt:lpstr>
      <vt:lpstr>Město_výdaje </vt:lpstr>
      <vt:lpstr>§6409 5901 -Rezerva 2023 OEK</vt:lpstr>
      <vt:lpstr>Položka 8115-Financování</vt:lpstr>
      <vt:lpstr>Domov seniorů</vt:lpstr>
      <vt:lpstr>MŠ Okružní</vt:lpstr>
      <vt:lpstr>MŠ Osvobození</vt:lpstr>
      <vt:lpstr>ZŠ Komenského</vt:lpstr>
      <vt:lpstr>ZŠ a MŠ Kupkova</vt:lpstr>
      <vt:lpstr>ZŠ J. Noháče</vt:lpstr>
      <vt:lpstr>Knihovna</vt:lpstr>
      <vt:lpstr>Tereza</vt:lpstr>
      <vt:lpstr>MŠ U Splavu</vt:lpstr>
      <vt:lpstr>MŠ Břetislavova</vt:lpstr>
      <vt:lpstr>MŠ Hřbitovní</vt:lpstr>
      <vt:lpstr>ZŠ Slovácká</vt:lpstr>
      <vt:lpstr>Muzeum</vt:lpstr>
      <vt:lpstr>MŠ Na Valtické</vt:lpstr>
      <vt:lpstr>ZŠ Na Valtické</vt:lpstr>
      <vt:lpstr>ZŠ a MŠ Kpt. Nálepky</vt:lpstr>
      <vt:lpstr>ZUŠ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Švendová Ivana</cp:lastModifiedBy>
  <cp:lastPrinted>2024-02-05T12:40:48Z</cp:lastPrinted>
  <dcterms:created xsi:type="dcterms:W3CDTF">2017-03-15T06:48:16Z</dcterms:created>
  <dcterms:modified xsi:type="dcterms:W3CDTF">2024-02-20T11:46:16Z</dcterms:modified>
</cp:coreProperties>
</file>